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8855" windowHeight="8415"/>
  </bookViews>
  <sheets>
    <sheet name="Feuil1" sheetId="1" r:id="rId1"/>
  </sheets>
  <definedNames>
    <definedName name="solver_adj" localSheetId="0" hidden="1">Feuil1!$B$14:$F$16,Feuil1!$I$12:$M$14,Feuil1!$B$22:$F$24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Feuil1!$B$16:$F$16</definedName>
    <definedName name="solver_lhs2" localSheetId="0" hidden="1">Feuil1!$B$14:$F$16</definedName>
    <definedName name="solver_lhs3" localSheetId="0" hidden="1">Feuil1!$B$22:$F$24</definedName>
    <definedName name="solver_lhs4" localSheetId="0" hidden="1">Feuil1!$B$15:$F$15</definedName>
    <definedName name="solver_lhs5" localSheetId="0" hidden="1">Feuil1!$B$17:$F$17</definedName>
    <definedName name="solver_lhs6" localSheetId="0" hidden="1">Feuil1!$B$18:$F$18</definedName>
    <definedName name="solver_lhs7" localSheetId="0" hidden="1">Feuil1!$B$14:$F$14</definedName>
    <definedName name="solver_lhs8" localSheetId="0" hidden="1">Feuil1!$I$23:$M$25</definedName>
    <definedName name="solver_lhs9" localSheetId="0" hidden="1">Feuil1!$I$12:$M$14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9</definedName>
    <definedName name="solver_nwt" localSheetId="0" hidden="1">1</definedName>
    <definedName name="solver_opt" localSheetId="0" hidden="1">Feuil1!$K$9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1</definedName>
    <definedName name="solver_rel8" localSheetId="0" hidden="1">1</definedName>
    <definedName name="solver_rel9" localSheetId="0" hidden="1">4</definedName>
    <definedName name="solver_rhs1" localSheetId="0" hidden="1">Feuil1!$B$6</definedName>
    <definedName name="solver_rhs2" localSheetId="0" hidden="1">entier</definedName>
    <definedName name="solver_rhs3" localSheetId="0" hidden="1">Feuil1!$I$18:$M$20</definedName>
    <definedName name="solver_rhs4" localSheetId="0" hidden="1">Feuil1!$B$5</definedName>
    <definedName name="solver_rhs5" localSheetId="0" hidden="1">Feuil1!$B$10:$F$10</definedName>
    <definedName name="solver_rhs6" localSheetId="0" hidden="1">Feuil1!$B$11:$F$11</definedName>
    <definedName name="solver_rhs7" localSheetId="0" hidden="1">Feuil1!$B$4</definedName>
    <definedName name="solver_rhs8" localSheetId="0" hidden="1">Feuil1!$I$12:$M$14</definedName>
    <definedName name="solver_rhs9" localSheetId="0" hidden="1">entier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0.0001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I23" i="1" l="1"/>
  <c r="I15" i="1"/>
  <c r="B18" i="1"/>
  <c r="B17" i="1"/>
  <c r="B11" i="1"/>
  <c r="I24" i="1"/>
  <c r="I25" i="1"/>
  <c r="J24" i="1"/>
  <c r="K24" i="1"/>
  <c r="L24" i="1"/>
  <c r="M24" i="1"/>
  <c r="J25" i="1"/>
  <c r="K25" i="1"/>
  <c r="L25" i="1"/>
  <c r="M25" i="1"/>
  <c r="K23" i="1"/>
  <c r="L23" i="1"/>
  <c r="M23" i="1"/>
  <c r="J23" i="1"/>
  <c r="M15" i="1"/>
  <c r="L15" i="1"/>
  <c r="K15" i="1"/>
  <c r="J15" i="1"/>
  <c r="F18" i="1"/>
  <c r="E18" i="1"/>
  <c r="D18" i="1"/>
  <c r="C18" i="1"/>
  <c r="F17" i="1"/>
  <c r="E17" i="1"/>
  <c r="D17" i="1"/>
  <c r="C17" i="1"/>
  <c r="C11" i="1"/>
  <c r="D11" i="1"/>
  <c r="E11" i="1"/>
  <c r="F11" i="1"/>
  <c r="C9" i="1"/>
  <c r="C19" i="1" s="1"/>
  <c r="D9" i="1"/>
  <c r="D19" i="1" s="1"/>
  <c r="E9" i="1"/>
  <c r="E19" i="1" s="1"/>
  <c r="F9" i="1"/>
  <c r="F19" i="1" s="1"/>
  <c r="B9" i="1"/>
  <c r="B25" i="1" s="1"/>
  <c r="E5" i="1"/>
  <c r="J19" i="1" s="1"/>
  <c r="E6" i="1"/>
  <c r="J20" i="1" s="1"/>
  <c r="E4" i="1"/>
  <c r="I18" i="1" s="1"/>
  <c r="F25" i="1"/>
  <c r="E25" i="1"/>
  <c r="D25" i="1"/>
  <c r="C25" i="1"/>
  <c r="H9" i="1"/>
  <c r="J9" i="1" l="1"/>
  <c r="M18" i="1"/>
  <c r="L18" i="1"/>
  <c r="K18" i="1"/>
  <c r="J18" i="1"/>
  <c r="I19" i="1"/>
  <c r="M19" i="1"/>
  <c r="L19" i="1"/>
  <c r="K19" i="1"/>
  <c r="I20" i="1"/>
  <c r="M20" i="1"/>
  <c r="L20" i="1"/>
  <c r="K20" i="1"/>
  <c r="B19" i="1"/>
  <c r="I9" i="1" s="1"/>
  <c r="K9" i="1" s="1"/>
</calcChain>
</file>

<file path=xl/sharedStrings.xml><?xml version="1.0" encoding="utf-8"?>
<sst xmlns="http://schemas.openxmlformats.org/spreadsheetml/2006/main" count="37" uniqueCount="32">
  <si>
    <t>C5-Centrales : planification de production d'électricité</t>
  </si>
  <si>
    <t>Type centrale</t>
  </si>
  <si>
    <t>Nombre 
disponible</t>
  </si>
  <si>
    <t>Puissance 
min MW</t>
  </si>
  <si>
    <t>Puissance
max MW</t>
  </si>
  <si>
    <t>Marge 
MW</t>
  </si>
  <si>
    <t>Coût de 
base €/h</t>
  </si>
  <si>
    <t>Coût MW
supp. €/h</t>
  </si>
  <si>
    <t>Période</t>
  </si>
  <si>
    <t>0h-6h</t>
  </si>
  <si>
    <t>6h-9h</t>
  </si>
  <si>
    <t>9h-15h</t>
  </si>
  <si>
    <t>15h-18h</t>
  </si>
  <si>
    <t>18h-24h</t>
  </si>
  <si>
    <t>Demande MW</t>
  </si>
  <si>
    <t>Centrales démarrées en début de période</t>
  </si>
  <si>
    <t>Centrales en fonctionnement (avec les démarrées)</t>
  </si>
  <si>
    <t>Nb d'heures</t>
  </si>
  <si>
    <t>Coût total</t>
  </si>
  <si>
    <t>Coût dém</t>
  </si>
  <si>
    <t>Coût base</t>
  </si>
  <si>
    <t>Coût supp</t>
  </si>
  <si>
    <t>Marge disponible au-delà du minimum en MW</t>
  </si>
  <si>
    <t>Puissance fournie au-delà du minimum en MW</t>
  </si>
  <si>
    <t>Coût MW sup</t>
  </si>
  <si>
    <t>Idem + 15%</t>
  </si>
  <si>
    <t xml:space="preserve">Type </t>
  </si>
  <si>
    <t>Type</t>
  </si>
  <si>
    <t>Puiss actuelle</t>
  </si>
  <si>
    <t>Puiss maxi</t>
  </si>
  <si>
    <t>Coût de dém €</t>
  </si>
  <si>
    <t>Variation du nb de centrales d'une période à l'autre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</si>
</sst>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M25"/>
  <sheetViews>
    <sheetView tabSelected="1" zoomScale="93" zoomScaleNormal="93" workbookViewId="0">
      <selection activeCell="G3" sqref="G3"/>
    </sheetView>
  </sheetViews>
  <sheetFormatPr baseColWidth="10" defaultRowHeight="15" x14ac:dyDescent="0.25"/>
  <cols>
    <col min="1" max="1" width="14.5703125" style="2" customWidth="1"/>
    <col min="2" max="2" width="11.140625" customWidth="1"/>
    <col min="3" max="4" width="10.5703125" customWidth="1"/>
    <col min="5" max="6" width="9.85546875" customWidth="1"/>
    <col min="7" max="7" width="11.140625" customWidth="1"/>
    <col min="8" max="8" width="10.42578125" customWidth="1"/>
    <col min="9" max="9" width="10.28515625" customWidth="1"/>
    <col min="10" max="11" width="10.140625" customWidth="1"/>
    <col min="12" max="12" width="9.42578125" customWidth="1"/>
    <col min="13" max="13" width="9.5703125" customWidth="1"/>
  </cols>
  <sheetData>
    <row r="1" spans="1:13" ht="26.25" x14ac:dyDescent="0.4">
      <c r="A1" s="1" t="s">
        <v>0</v>
      </c>
      <c r="B1" s="3"/>
      <c r="C1" s="3"/>
      <c r="D1" s="3"/>
      <c r="E1" s="3"/>
      <c r="F1" s="3"/>
      <c r="G1" s="3"/>
      <c r="H1" s="3"/>
    </row>
    <row r="3" spans="1:13" ht="33.75" customHeight="1" x14ac:dyDescent="0.25">
      <c r="A3" s="4" t="s">
        <v>1</v>
      </c>
      <c r="B3" s="5" t="s">
        <v>2</v>
      </c>
      <c r="C3" s="5" t="s">
        <v>3</v>
      </c>
      <c r="D3" s="5" t="s">
        <v>4</v>
      </c>
      <c r="E3" s="6" t="s">
        <v>5</v>
      </c>
      <c r="F3" s="5" t="s">
        <v>6</v>
      </c>
      <c r="G3" s="5" t="s">
        <v>7</v>
      </c>
      <c r="H3" s="5" t="s">
        <v>30</v>
      </c>
      <c r="I3" s="7"/>
      <c r="J3" s="7"/>
      <c r="K3" s="7"/>
      <c r="L3" s="7"/>
      <c r="M3" s="7"/>
    </row>
    <row r="4" spans="1:13" ht="15.75" x14ac:dyDescent="0.25">
      <c r="A4" s="8">
        <v>1</v>
      </c>
      <c r="B4" s="9">
        <v>12</v>
      </c>
      <c r="C4" s="9">
        <v>850</v>
      </c>
      <c r="D4" s="9">
        <v>2000</v>
      </c>
      <c r="E4" s="10">
        <f>D4-C4</f>
        <v>1150</v>
      </c>
      <c r="F4" s="9">
        <v>1000</v>
      </c>
      <c r="G4" s="9">
        <v>2</v>
      </c>
      <c r="H4" s="9">
        <v>2000</v>
      </c>
      <c r="I4" s="7"/>
      <c r="J4" s="7"/>
      <c r="K4" s="7"/>
      <c r="L4" s="7"/>
      <c r="M4" s="7"/>
    </row>
    <row r="5" spans="1:13" ht="15.75" x14ac:dyDescent="0.25">
      <c r="A5" s="8">
        <v>2</v>
      </c>
      <c r="B5" s="9">
        <v>10</v>
      </c>
      <c r="C5" s="9">
        <v>1250</v>
      </c>
      <c r="D5" s="9">
        <v>1750</v>
      </c>
      <c r="E5" s="10">
        <f>D5-C5</f>
        <v>500</v>
      </c>
      <c r="F5" s="9">
        <v>2600</v>
      </c>
      <c r="G5" s="9">
        <v>1.3</v>
      </c>
      <c r="H5" s="9">
        <v>1000</v>
      </c>
      <c r="I5" s="7"/>
      <c r="J5" s="7"/>
      <c r="K5" s="7"/>
      <c r="L5" s="7"/>
      <c r="M5" s="7"/>
    </row>
    <row r="6" spans="1:13" ht="15.75" x14ac:dyDescent="0.25">
      <c r="A6" s="8">
        <v>3</v>
      </c>
      <c r="B6" s="9">
        <v>5</v>
      </c>
      <c r="C6" s="9">
        <v>1500</v>
      </c>
      <c r="D6" s="9">
        <v>4000</v>
      </c>
      <c r="E6" s="10">
        <f>D6-C6</f>
        <v>2500</v>
      </c>
      <c r="F6" s="9">
        <v>3000</v>
      </c>
      <c r="G6" s="9">
        <v>3</v>
      </c>
      <c r="H6" s="9">
        <v>500</v>
      </c>
      <c r="I6" s="7"/>
      <c r="J6" s="7"/>
      <c r="K6" s="7"/>
      <c r="L6" s="7"/>
      <c r="M6" s="7"/>
    </row>
    <row r="7" spans="1:13" ht="15.75" x14ac:dyDescent="0.25">
      <c r="A7" s="11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ht="15.75" x14ac:dyDescent="0.25">
      <c r="A8" s="8" t="s">
        <v>8</v>
      </c>
      <c r="B8" s="12" t="s">
        <v>9</v>
      </c>
      <c r="C8" s="12" t="s">
        <v>10</v>
      </c>
      <c r="D8" s="12" t="s">
        <v>11</v>
      </c>
      <c r="E8" s="12" t="s">
        <v>12</v>
      </c>
      <c r="F8" s="12" t="s">
        <v>13</v>
      </c>
      <c r="G8" s="7"/>
      <c r="H8" s="13" t="s">
        <v>19</v>
      </c>
      <c r="I8" s="13" t="s">
        <v>20</v>
      </c>
      <c r="J8" s="13" t="s">
        <v>21</v>
      </c>
      <c r="K8" s="13" t="s">
        <v>18</v>
      </c>
      <c r="L8" s="7"/>
      <c r="M8" s="7"/>
    </row>
    <row r="9" spans="1:13" ht="15.75" x14ac:dyDescent="0.25">
      <c r="A9" s="14" t="s">
        <v>17</v>
      </c>
      <c r="B9" s="15">
        <f>VALUE(MID(B8,SEARCH("-",B8)+1,LEN(B8)-SEARCH("-",B8)-1))-VALUE(LEFT(B8,SEARCH("-",B8)-2))</f>
        <v>6</v>
      </c>
      <c r="C9" s="15">
        <f>VALUE(MID(C8,SEARCH("-",C8)+1,LEN(C8)-SEARCH("-",C8)-1))-VALUE(LEFT(C8,SEARCH("-",C8)-2))</f>
        <v>3</v>
      </c>
      <c r="D9" s="15">
        <f>VALUE(MID(D8,SEARCH("-",D8)+1,LEN(D8)-SEARCH("-",D8)-1))-VALUE(LEFT(D8,SEARCH("-",D8)-2))</f>
        <v>6</v>
      </c>
      <c r="E9" s="15">
        <f>VALUE(MID(E8,SEARCH("-",E8)+1,LEN(E8)-SEARCH("-",E8)-1))-VALUE(LEFT(E8,SEARCH("-",E8)-2))</f>
        <v>3</v>
      </c>
      <c r="F9" s="15">
        <f>VALUE(MID(F8,SEARCH("-",F8)+1,LEN(F8)-SEARCH("-",F8)-1))-VALUE(LEFT(F8,SEARCH("-",F8)-2))</f>
        <v>6</v>
      </c>
      <c r="G9" s="7"/>
      <c r="H9" s="16">
        <f>SUM(I15:M15)</f>
        <v>7000</v>
      </c>
      <c r="I9" s="9">
        <f>SUM(B19:F19)</f>
        <v>750600</v>
      </c>
      <c r="J9" s="9">
        <f>SUM(B25:F25)</f>
        <v>230940.00000001246</v>
      </c>
      <c r="K9" s="21">
        <f>SUM(H9:J9)</f>
        <v>988540.00000001246</v>
      </c>
      <c r="L9" s="7"/>
      <c r="M9" s="7"/>
    </row>
    <row r="10" spans="1:13" ht="15.75" x14ac:dyDescent="0.25">
      <c r="A10" s="8" t="s">
        <v>14</v>
      </c>
      <c r="B10" s="17">
        <v>15000</v>
      </c>
      <c r="C10" s="17">
        <v>30000</v>
      </c>
      <c r="D10" s="17">
        <v>25000</v>
      </c>
      <c r="E10" s="17">
        <v>40000</v>
      </c>
      <c r="F10" s="17">
        <v>27000</v>
      </c>
      <c r="G10" s="7"/>
      <c r="H10" s="7"/>
      <c r="I10" s="7"/>
      <c r="J10" s="7"/>
      <c r="K10" s="7"/>
      <c r="L10" s="7"/>
      <c r="M10" s="7"/>
    </row>
    <row r="11" spans="1:13" ht="15.75" x14ac:dyDescent="0.25">
      <c r="A11" s="14" t="s">
        <v>25</v>
      </c>
      <c r="B11" s="10">
        <f>1.15*B10</f>
        <v>17250</v>
      </c>
      <c r="C11" s="10">
        <f>1.15*C10</f>
        <v>34500</v>
      </c>
      <c r="D11" s="10">
        <f>1.15*D10</f>
        <v>28749.999999999996</v>
      </c>
      <c r="E11" s="10">
        <f>1.15*E10</f>
        <v>46000</v>
      </c>
      <c r="F11" s="10">
        <f>1.15*F10</f>
        <v>31049.999999999996</v>
      </c>
      <c r="G11" s="7"/>
      <c r="H11" s="8" t="s">
        <v>26</v>
      </c>
      <c r="I11" s="22" t="s">
        <v>15</v>
      </c>
      <c r="J11" s="23"/>
      <c r="K11" s="23"/>
      <c r="L11" s="23"/>
      <c r="M11" s="24"/>
    </row>
    <row r="12" spans="1:13" ht="15.75" x14ac:dyDescent="0.25">
      <c r="A12" s="11"/>
      <c r="B12" s="7"/>
      <c r="C12" s="7"/>
      <c r="D12" s="7"/>
      <c r="E12" s="7"/>
      <c r="F12" s="7"/>
      <c r="G12" s="7"/>
      <c r="H12" s="8">
        <v>1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</row>
    <row r="13" spans="1:13" ht="15.75" x14ac:dyDescent="0.25">
      <c r="A13" s="8" t="s">
        <v>1</v>
      </c>
      <c r="B13" s="22" t="s">
        <v>16</v>
      </c>
      <c r="C13" s="23"/>
      <c r="D13" s="23"/>
      <c r="E13" s="23"/>
      <c r="F13" s="24"/>
      <c r="G13" s="7"/>
      <c r="H13" s="8">
        <v>2</v>
      </c>
      <c r="I13" s="19">
        <v>0</v>
      </c>
      <c r="J13" s="19">
        <v>5</v>
      </c>
      <c r="K13" s="19">
        <v>0</v>
      </c>
      <c r="L13" s="19">
        <v>1</v>
      </c>
      <c r="M13" s="19">
        <v>0</v>
      </c>
    </row>
    <row r="14" spans="1:13" ht="15.75" x14ac:dyDescent="0.25">
      <c r="A14" s="8">
        <v>1</v>
      </c>
      <c r="B14" s="19">
        <v>12</v>
      </c>
      <c r="C14" s="19">
        <v>12</v>
      </c>
      <c r="D14" s="19">
        <v>12</v>
      </c>
      <c r="E14" s="19">
        <v>12</v>
      </c>
      <c r="F14" s="19">
        <v>12</v>
      </c>
      <c r="G14" s="7"/>
      <c r="H14" s="8">
        <v>3</v>
      </c>
      <c r="I14" s="19">
        <v>0</v>
      </c>
      <c r="J14" s="19">
        <v>0</v>
      </c>
      <c r="K14" s="19">
        <v>0</v>
      </c>
      <c r="L14" s="19">
        <v>2</v>
      </c>
      <c r="M14" s="19">
        <v>0</v>
      </c>
    </row>
    <row r="15" spans="1:13" ht="15.75" x14ac:dyDescent="0.25">
      <c r="A15" s="8">
        <v>2</v>
      </c>
      <c r="B15" s="19">
        <v>3</v>
      </c>
      <c r="C15" s="19">
        <v>8</v>
      </c>
      <c r="D15" s="19">
        <v>8</v>
      </c>
      <c r="E15" s="19">
        <v>9</v>
      </c>
      <c r="F15" s="19">
        <v>9</v>
      </c>
      <c r="G15" s="7"/>
      <c r="H15" s="8" t="s">
        <v>19</v>
      </c>
      <c r="I15" s="10">
        <f>SUMPRODUCT(I12:I14,$H$4:$H$6)</f>
        <v>0</v>
      </c>
      <c r="J15" s="10">
        <f>SUMPRODUCT(J12:J14,$H$4:$H$6)</f>
        <v>5000</v>
      </c>
      <c r="K15" s="10">
        <f>SUMPRODUCT(K12:K14,$H$4:$H$6)</f>
        <v>0</v>
      </c>
      <c r="L15" s="10">
        <f>SUMPRODUCT(L12:L14,$H$4:$H$6)</f>
        <v>2000</v>
      </c>
      <c r="M15" s="10">
        <f>SUMPRODUCT(M12:M14,$H$4:$H$6)</f>
        <v>0</v>
      </c>
    </row>
    <row r="16" spans="1:13" ht="15.75" x14ac:dyDescent="0.25">
      <c r="A16" s="8">
        <v>3</v>
      </c>
      <c r="B16" s="19">
        <v>0</v>
      </c>
      <c r="C16" s="19">
        <v>0</v>
      </c>
      <c r="D16" s="19">
        <v>0</v>
      </c>
      <c r="E16" s="19">
        <v>2</v>
      </c>
      <c r="F16" s="19">
        <v>0</v>
      </c>
      <c r="G16" s="7"/>
      <c r="H16" s="7"/>
      <c r="I16" s="7"/>
      <c r="J16" s="7"/>
      <c r="K16" s="7"/>
      <c r="L16" s="7"/>
      <c r="M16" s="7"/>
    </row>
    <row r="17" spans="1:13" ht="15.75" x14ac:dyDescent="0.25">
      <c r="A17" s="8" t="s">
        <v>28</v>
      </c>
      <c r="B17" s="10">
        <f>SUMPRODUCT(B14:B16,$C$4:$C$6)+SUM(B22:B24)</f>
        <v>15000</v>
      </c>
      <c r="C17" s="10">
        <f>SUMPRODUCT(C14:C16,$C$4:$C$6)+SUM(C22:C24)</f>
        <v>30000.000000000007</v>
      </c>
      <c r="D17" s="10">
        <f>SUMPRODUCT(D14:D16,$C$4:$C$6)+SUM(D22:D24)</f>
        <v>25000.00000000103</v>
      </c>
      <c r="E17" s="10">
        <f>SUMPRODUCT(E14:E16,$C$4:$C$6)+SUM(E22:E24)</f>
        <v>40000</v>
      </c>
      <c r="F17" s="10">
        <f>SUMPRODUCT(F14:F16,$C$4:$C$6)+SUM(F22:F24)</f>
        <v>27000.000000000007</v>
      </c>
      <c r="G17" s="7"/>
      <c r="H17" s="8" t="s">
        <v>27</v>
      </c>
      <c r="I17" s="22" t="s">
        <v>22</v>
      </c>
      <c r="J17" s="23"/>
      <c r="K17" s="23"/>
      <c r="L17" s="23"/>
      <c r="M17" s="24"/>
    </row>
    <row r="18" spans="1:13" ht="15.75" x14ac:dyDescent="0.25">
      <c r="A18" s="8" t="s">
        <v>29</v>
      </c>
      <c r="B18" s="10">
        <f>SUMPRODUCT(B14:B16,$D$4:$D$6)</f>
        <v>29250</v>
      </c>
      <c r="C18" s="10">
        <f>SUMPRODUCT(C14:C16,$D$4:$D$6)</f>
        <v>38000</v>
      </c>
      <c r="D18" s="10">
        <f>SUMPRODUCT(D14:D16,$D$4:$D$6)</f>
        <v>38000</v>
      </c>
      <c r="E18" s="10">
        <f>SUMPRODUCT(E14:E16,$D$4:$D$6)</f>
        <v>47750</v>
      </c>
      <c r="F18" s="10">
        <f>SUMPRODUCT(F14:F16,$D$4:$D$6)</f>
        <v>39750</v>
      </c>
      <c r="G18" s="7"/>
      <c r="H18" s="8">
        <v>1</v>
      </c>
      <c r="I18" s="10">
        <f>$E$4*B14</f>
        <v>13800</v>
      </c>
      <c r="J18" s="10">
        <f>$E$4*C14</f>
        <v>13800</v>
      </c>
      <c r="K18" s="10">
        <f>$E$4*D14</f>
        <v>13800</v>
      </c>
      <c r="L18" s="10">
        <f>$E$4*E14</f>
        <v>13800</v>
      </c>
      <c r="M18" s="10">
        <f>$E$4*F14</f>
        <v>13800</v>
      </c>
    </row>
    <row r="19" spans="1:13" ht="15.75" x14ac:dyDescent="0.25">
      <c r="A19" s="8" t="s">
        <v>20</v>
      </c>
      <c r="B19" s="10">
        <f>SUMPRODUCT(B14:B16,$F$4:$F$6)*B9</f>
        <v>118800</v>
      </c>
      <c r="C19" s="10">
        <f>SUMPRODUCT(C14:C16,$F$4:$F$6)*C9</f>
        <v>98400</v>
      </c>
      <c r="D19" s="10">
        <f>SUMPRODUCT(D14:D16,$F$4:$F$6)*D9</f>
        <v>196800</v>
      </c>
      <c r="E19" s="10">
        <f>SUMPRODUCT(E14:E16,$F$4:$F$6)*E9</f>
        <v>124200</v>
      </c>
      <c r="F19" s="10">
        <f>SUMPRODUCT(F14:F16,$F$4:$F$6)*F9</f>
        <v>212400</v>
      </c>
      <c r="G19" s="7"/>
      <c r="H19" s="8">
        <v>2</v>
      </c>
      <c r="I19" s="10">
        <f>$E$5*B15</f>
        <v>1500</v>
      </c>
      <c r="J19" s="10">
        <f>$E$5*C15</f>
        <v>4000</v>
      </c>
      <c r="K19" s="10">
        <f>$E$5*D15</f>
        <v>4000</v>
      </c>
      <c r="L19" s="10">
        <f>$E$5*E15</f>
        <v>4500</v>
      </c>
      <c r="M19" s="10">
        <f>$E$5*F15</f>
        <v>4500</v>
      </c>
    </row>
    <row r="20" spans="1:13" ht="15.75" x14ac:dyDescent="0.25">
      <c r="A20" s="11"/>
      <c r="B20" s="7"/>
      <c r="C20" s="7"/>
      <c r="D20" s="7"/>
      <c r="E20" s="7"/>
      <c r="F20" s="7"/>
      <c r="G20" s="7"/>
      <c r="H20" s="8">
        <v>3</v>
      </c>
      <c r="I20" s="10">
        <f>$E$6*B16</f>
        <v>0</v>
      </c>
      <c r="J20" s="10">
        <f>$E$6*C16</f>
        <v>0</v>
      </c>
      <c r="K20" s="10">
        <f>$E$6*D16</f>
        <v>0</v>
      </c>
      <c r="L20" s="10">
        <f>$E$6*E16</f>
        <v>5000</v>
      </c>
      <c r="M20" s="10">
        <f>$E$6*F16</f>
        <v>0</v>
      </c>
    </row>
    <row r="21" spans="1:13" ht="15.75" x14ac:dyDescent="0.25">
      <c r="A21" s="8" t="s">
        <v>1</v>
      </c>
      <c r="B21" s="22" t="s">
        <v>23</v>
      </c>
      <c r="C21" s="23"/>
      <c r="D21" s="23"/>
      <c r="E21" s="23"/>
      <c r="F21" s="24"/>
      <c r="G21" s="7"/>
      <c r="H21" s="7"/>
      <c r="I21" s="7"/>
      <c r="J21" s="7"/>
      <c r="K21" s="7"/>
      <c r="L21" s="7"/>
      <c r="M21" s="7"/>
    </row>
    <row r="22" spans="1:13" ht="15.75" x14ac:dyDescent="0.25">
      <c r="A22" s="8">
        <v>1</v>
      </c>
      <c r="B22" s="20">
        <v>0</v>
      </c>
      <c r="C22" s="20">
        <v>5800.0000000000073</v>
      </c>
      <c r="D22" s="20">
        <v>800.00000000103171</v>
      </c>
      <c r="E22" s="20">
        <v>11049.999999999998</v>
      </c>
      <c r="F22" s="20">
        <v>1050.0000000000052</v>
      </c>
      <c r="G22" s="7"/>
      <c r="H22" s="8" t="s">
        <v>27</v>
      </c>
      <c r="I22" s="22" t="s">
        <v>31</v>
      </c>
      <c r="J22" s="23"/>
      <c r="K22" s="23"/>
      <c r="L22" s="23"/>
      <c r="M22" s="24"/>
    </row>
    <row r="23" spans="1:13" ht="15.75" x14ac:dyDescent="0.25">
      <c r="A23" s="8">
        <v>2</v>
      </c>
      <c r="B23" s="20">
        <v>1050.0000000000002</v>
      </c>
      <c r="C23" s="20">
        <v>3999.9999999999986</v>
      </c>
      <c r="D23" s="20">
        <v>3999.9999999999977</v>
      </c>
      <c r="E23" s="20">
        <v>4499.9999999999991</v>
      </c>
      <c r="F23" s="20">
        <v>4500</v>
      </c>
      <c r="G23" s="7"/>
      <c r="H23" s="8">
        <v>1</v>
      </c>
      <c r="I23" s="18">
        <f>B14-F14</f>
        <v>0</v>
      </c>
      <c r="J23" s="18">
        <f t="shared" ref="J23:M25" si="0">C14-B14</f>
        <v>0</v>
      </c>
      <c r="K23" s="18">
        <f t="shared" si="0"/>
        <v>0</v>
      </c>
      <c r="L23" s="18">
        <f t="shared" si="0"/>
        <v>0</v>
      </c>
      <c r="M23" s="18">
        <f t="shared" si="0"/>
        <v>0</v>
      </c>
    </row>
    <row r="24" spans="1:13" ht="15.75" x14ac:dyDescent="0.25">
      <c r="A24" s="8">
        <v>3</v>
      </c>
      <c r="B24" s="20">
        <v>0</v>
      </c>
      <c r="C24" s="20">
        <v>0</v>
      </c>
      <c r="D24" s="20">
        <v>0</v>
      </c>
      <c r="E24" s="20">
        <v>0</v>
      </c>
      <c r="F24" s="20">
        <v>0</v>
      </c>
      <c r="G24" s="7"/>
      <c r="H24" s="8">
        <v>2</v>
      </c>
      <c r="I24" s="18">
        <f>B15-F15</f>
        <v>-6</v>
      </c>
      <c r="J24" s="18">
        <f t="shared" si="0"/>
        <v>5</v>
      </c>
      <c r="K24" s="18">
        <f t="shared" si="0"/>
        <v>0</v>
      </c>
      <c r="L24" s="18">
        <f t="shared" si="0"/>
        <v>1</v>
      </c>
      <c r="M24" s="18">
        <f t="shared" si="0"/>
        <v>0</v>
      </c>
    </row>
    <row r="25" spans="1:13" ht="15.75" x14ac:dyDescent="0.25">
      <c r="A25" s="8" t="s">
        <v>24</v>
      </c>
      <c r="B25" s="10">
        <f>SUMPRODUCT(B22:B24,$G$4:$G$6)*B9</f>
        <v>8190.0000000000027</v>
      </c>
      <c r="C25" s="10">
        <f>SUMPRODUCT(C22:C24,$G$4:$G$6)*C9</f>
        <v>50400.000000000044</v>
      </c>
      <c r="D25" s="10">
        <f>SUMPRODUCT(D22:D24,$G$4:$G$6)*D9</f>
        <v>40800.000000012369</v>
      </c>
      <c r="E25" s="10">
        <f>SUMPRODUCT(E22:E24,$G$4:$G$6)*E9</f>
        <v>83849.999999999985</v>
      </c>
      <c r="F25" s="10">
        <f>SUMPRODUCT(F22:F24,$G$4:$G$6)*F9</f>
        <v>47700.000000000065</v>
      </c>
      <c r="G25" s="7"/>
      <c r="H25" s="8">
        <v>3</v>
      </c>
      <c r="I25" s="18">
        <f>B16-F16</f>
        <v>0</v>
      </c>
      <c r="J25" s="18">
        <f t="shared" si="0"/>
        <v>0</v>
      </c>
      <c r="K25" s="18">
        <f t="shared" si="0"/>
        <v>0</v>
      </c>
      <c r="L25" s="18">
        <f t="shared" si="0"/>
        <v>2</v>
      </c>
      <c r="M25" s="18">
        <f t="shared" si="0"/>
        <v>-2</v>
      </c>
    </row>
  </sheetData>
  <mergeCells count="5">
    <mergeCell ref="B13:F13"/>
    <mergeCell ref="B21:F21"/>
    <mergeCell ref="I11:M11"/>
    <mergeCell ref="I17:M17"/>
    <mergeCell ref="I22:M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2010-01-29T18:11:14Z</dcterms:created>
  <dcterms:modified xsi:type="dcterms:W3CDTF">2010-11-15T13:43:52Z</dcterms:modified>
</cp:coreProperties>
</file>