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2D08FC4B-5917-40BA-81BE-9F491DDF8537}" xr6:coauthVersionLast="47" xr6:coauthVersionMax="47" xr10:uidLastSave="{00000000-0000-0000-0000-000000000000}"/>
  <bookViews>
    <workbookView xWindow="-108" yWindow="-108" windowWidth="23256" windowHeight="12576" xr2:uid="{D4CFBF63-99B4-4930-BE63-96E9CCDA73F6}"/>
  </bookViews>
  <sheets>
    <sheet name="Par où commencer " sheetId="4" r:id="rId1"/>
    <sheet name="Compte d'exploitation" sheetId="1" r:id="rId2"/>
    <sheet name="Compte exploitation 3 ans" sheetId="6" r:id="rId3"/>
    <sheet name="Plan de financement " sheetId="2" r:id="rId4"/>
    <sheet name="Plan de tréso" sheetId="5" r:id="rId5"/>
  </sheets>
  <definedNames>
    <definedName name="_ftn1" localSheetId="0">'Par où commencer '!#REF!</definedName>
    <definedName name="_ftnref1" localSheetId="0">'Par où commencer '!#REF!</definedName>
    <definedName name="_xlnm.Print_Area" localSheetId="1">'Compte d''exploitation'!$A$1:$D$43</definedName>
    <definedName name="_xlnm.Print_Area" localSheetId="2">'Compte exploitation 3 ans'!$A$1:$H$43</definedName>
    <definedName name="_xlnm.Print_Area" localSheetId="0">'Par où commencer '!$A$1:$I$19</definedName>
    <definedName name="_xlnm.Print_Area" localSheetId="3">'Plan de financement '!$A$1:$D$30</definedName>
    <definedName name="_xlnm.Print_Area" localSheetId="4">'Plan de tréso'!$A$1:$O$67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2" i="5" l="1"/>
  <c r="O63" i="5"/>
  <c r="O64" i="5"/>
  <c r="O53" i="5"/>
  <c r="B63" i="5"/>
  <c r="O55" i="5"/>
  <c r="O49" i="5"/>
  <c r="O48" i="5"/>
  <c r="O47" i="5"/>
  <c r="O46" i="5"/>
  <c r="O45" i="5"/>
  <c r="O44" i="5"/>
  <c r="O43" i="5"/>
  <c r="O42" i="5"/>
  <c r="O41" i="5"/>
  <c r="O40" i="5"/>
  <c r="O39" i="5"/>
  <c r="O38" i="5"/>
  <c r="O37" i="5"/>
  <c r="O36" i="5"/>
  <c r="O35" i="5"/>
  <c r="O34" i="5"/>
  <c r="O33" i="5"/>
  <c r="O32" i="5"/>
  <c r="O30" i="5"/>
  <c r="O29" i="5"/>
  <c r="O28" i="5"/>
  <c r="O27" i="5"/>
  <c r="O26" i="5"/>
  <c r="O25" i="5"/>
  <c r="O24" i="5"/>
  <c r="O23" i="5"/>
  <c r="O22" i="5"/>
  <c r="O17" i="5"/>
  <c r="O16" i="5"/>
  <c r="O15" i="5"/>
  <c r="O14" i="5"/>
  <c r="O12" i="5"/>
  <c r="O11" i="5"/>
  <c r="O10" i="5"/>
  <c r="O9" i="5"/>
  <c r="B9" i="1" l="1"/>
  <c r="B4" i="1"/>
  <c r="C36" i="6" l="1"/>
  <c r="D36" i="6"/>
  <c r="B36" i="6"/>
  <c r="B35" i="1"/>
  <c r="B25" i="6" l="1"/>
  <c r="C25" i="6" s="1"/>
  <c r="D25" i="6" s="1"/>
  <c r="B24" i="6" l="1"/>
  <c r="C24" i="6" s="1"/>
  <c r="D24" i="6" s="1"/>
  <c r="B23" i="6"/>
  <c r="B22" i="6"/>
  <c r="C22" i="6" s="1"/>
  <c r="D22" i="6" s="1"/>
  <c r="B21" i="6"/>
  <c r="C21" i="6" s="1"/>
  <c r="D21" i="6" s="1"/>
  <c r="B20" i="6"/>
  <c r="C20" i="6" s="1"/>
  <c r="D20" i="6" s="1"/>
  <c r="B19" i="6"/>
  <c r="C19" i="6" s="1"/>
  <c r="D19" i="6" s="1"/>
  <c r="B18" i="6"/>
  <c r="C18" i="6" s="1"/>
  <c r="D18" i="6" s="1"/>
  <c r="B17" i="6"/>
  <c r="C17" i="6" s="1"/>
  <c r="D17" i="6" s="1"/>
  <c r="B16" i="6"/>
  <c r="C16" i="6" s="1"/>
  <c r="D16" i="6" s="1"/>
  <c r="B15" i="6"/>
  <c r="C15" i="6" s="1"/>
  <c r="D15" i="6" s="1"/>
  <c r="B13" i="6"/>
  <c r="C13" i="6" s="1"/>
  <c r="D13" i="6" s="1"/>
  <c r="B12" i="6"/>
  <c r="C12" i="6" s="1"/>
  <c r="D12" i="6" s="1"/>
  <c r="B11" i="6"/>
  <c r="C11" i="6" s="1"/>
  <c r="D11" i="6" s="1"/>
  <c r="D32" i="6"/>
  <c r="C32" i="6"/>
  <c r="B32" i="6"/>
  <c r="D27" i="6"/>
  <c r="C27" i="6"/>
  <c r="B27" i="6"/>
  <c r="H11" i="6"/>
  <c r="G11" i="6"/>
  <c r="F11" i="6"/>
  <c r="H5" i="6"/>
  <c r="H42" i="6" s="1"/>
  <c r="G5" i="6"/>
  <c r="G42" i="6" s="1"/>
  <c r="D5" i="6"/>
  <c r="C5" i="6"/>
  <c r="B5" i="6"/>
  <c r="B62" i="5"/>
  <c r="L8" i="5"/>
  <c r="L62" i="5" s="1"/>
  <c r="K8" i="5"/>
  <c r="K62" i="5" s="1"/>
  <c r="M8" i="5"/>
  <c r="M62" i="5" s="1"/>
  <c r="J8" i="5"/>
  <c r="J62" i="5" s="1"/>
  <c r="I8" i="5"/>
  <c r="I7" i="5" s="1"/>
  <c r="H8" i="5"/>
  <c r="H7" i="5" s="1"/>
  <c r="G8" i="5"/>
  <c r="G62" i="5" s="1"/>
  <c r="F8" i="5"/>
  <c r="F62" i="5" s="1"/>
  <c r="C8" i="5"/>
  <c r="E8" i="5"/>
  <c r="E62" i="5" s="1"/>
  <c r="D8" i="5"/>
  <c r="D62" i="5" s="1"/>
  <c r="B52" i="5"/>
  <c r="O52" i="5" s="1"/>
  <c r="E51" i="5"/>
  <c r="E50" i="5" s="1"/>
  <c r="B51" i="5"/>
  <c r="O51" i="5" s="1"/>
  <c r="M31" i="5"/>
  <c r="M21" i="5" s="1"/>
  <c r="J31" i="5"/>
  <c r="J63" i="5" s="1"/>
  <c r="H31" i="5"/>
  <c r="H21" i="5" s="1"/>
  <c r="E31" i="5"/>
  <c r="E21" i="5" s="1"/>
  <c r="D31" i="5"/>
  <c r="D21" i="5" s="1"/>
  <c r="C31" i="5"/>
  <c r="C21" i="5" s="1"/>
  <c r="F31" i="5"/>
  <c r="F21" i="5" s="1"/>
  <c r="G31" i="5"/>
  <c r="G21" i="5" s="1"/>
  <c r="I31" i="5"/>
  <c r="I21" i="5" s="1"/>
  <c r="K31" i="5"/>
  <c r="K21" i="5" s="1"/>
  <c r="L31" i="5"/>
  <c r="L21" i="5" s="1"/>
  <c r="B31" i="5"/>
  <c r="M50" i="5"/>
  <c r="L50" i="5"/>
  <c r="K50" i="5"/>
  <c r="J50" i="5"/>
  <c r="I50" i="5"/>
  <c r="H50" i="5"/>
  <c r="G50" i="5"/>
  <c r="F50" i="5"/>
  <c r="D50" i="5"/>
  <c r="C50" i="5"/>
  <c r="M13" i="5"/>
  <c r="L13" i="5"/>
  <c r="K13" i="5"/>
  <c r="J13" i="5"/>
  <c r="I13" i="5"/>
  <c r="H13" i="5"/>
  <c r="G13" i="5"/>
  <c r="F13" i="5"/>
  <c r="E13" i="5"/>
  <c r="D13" i="5"/>
  <c r="C13" i="5"/>
  <c r="B13" i="5"/>
  <c r="F7" i="5"/>
  <c r="B7" i="5"/>
  <c r="B22" i="2"/>
  <c r="B15" i="2"/>
  <c r="D9" i="2"/>
  <c r="D4" i="2"/>
  <c r="D30" i="2" s="1"/>
  <c r="B4" i="2"/>
  <c r="B30" i="2" s="1"/>
  <c r="H62" i="5" l="1"/>
  <c r="L63" i="5"/>
  <c r="J21" i="5"/>
  <c r="K63" i="5"/>
  <c r="B21" i="5"/>
  <c r="O21" i="5" s="1"/>
  <c r="O31" i="5"/>
  <c r="D63" i="5"/>
  <c r="D64" i="5" s="1"/>
  <c r="G7" i="5"/>
  <c r="G18" i="5" s="1"/>
  <c r="O8" i="5"/>
  <c r="O13" i="5"/>
  <c r="M63" i="5"/>
  <c r="J7" i="5"/>
  <c r="I63" i="5"/>
  <c r="E63" i="5"/>
  <c r="E64" i="5" s="1"/>
  <c r="C63" i="5"/>
  <c r="C7" i="5"/>
  <c r="F8" i="6"/>
  <c r="F5" i="6" s="1"/>
  <c r="F42" i="6" s="1"/>
  <c r="H63" i="5"/>
  <c r="H64" i="5" s="1"/>
  <c r="G63" i="5"/>
  <c r="D7" i="5"/>
  <c r="B50" i="5"/>
  <c r="O50" i="5" s="1"/>
  <c r="I62" i="5"/>
  <c r="I64" i="5" s="1"/>
  <c r="F63" i="5"/>
  <c r="F64" i="5" s="1"/>
  <c r="C23" i="6"/>
  <c r="D23" i="6" s="1"/>
  <c r="C62" i="5"/>
  <c r="C64" i="5" s="1"/>
  <c r="E7" i="5"/>
  <c r="L64" i="5"/>
  <c r="M7" i="5"/>
  <c r="M18" i="5" s="1"/>
  <c r="G64" i="5"/>
  <c r="K7" i="5"/>
  <c r="K18" i="5" s="1"/>
  <c r="L7" i="5"/>
  <c r="L18" i="5" s="1"/>
  <c r="K64" i="5"/>
  <c r="J64" i="5"/>
  <c r="M64" i="5"/>
  <c r="K55" i="5"/>
  <c r="I18" i="5"/>
  <c r="J18" i="5"/>
  <c r="B18" i="5"/>
  <c r="E55" i="5"/>
  <c r="J55" i="5"/>
  <c r="G55" i="5"/>
  <c r="H55" i="5"/>
  <c r="H18" i="5"/>
  <c r="M55" i="5"/>
  <c r="F55" i="5"/>
  <c r="L55" i="5"/>
  <c r="C55" i="5"/>
  <c r="D55" i="5"/>
  <c r="D18" i="5"/>
  <c r="B55" i="5"/>
  <c r="I55" i="5"/>
  <c r="E18" i="5"/>
  <c r="F18" i="5"/>
  <c r="B26" i="1"/>
  <c r="B31" i="1"/>
  <c r="B13" i="1"/>
  <c r="D10" i="1"/>
  <c r="D4" i="1"/>
  <c r="D41" i="1" s="1"/>
  <c r="O7" i="5" l="1"/>
  <c r="M58" i="5"/>
  <c r="O54" i="5"/>
  <c r="B64" i="5"/>
  <c r="G58" i="5"/>
  <c r="C18" i="5"/>
  <c r="C58" i="5" s="1"/>
  <c r="B14" i="6"/>
  <c r="K58" i="5"/>
  <c r="J58" i="5"/>
  <c r="E58" i="5"/>
  <c r="D58" i="5"/>
  <c r="H58" i="5"/>
  <c r="I58" i="5"/>
  <c r="B58" i="5"/>
  <c r="B59" i="5" s="1"/>
  <c r="C4" i="5" s="1"/>
  <c r="C59" i="5" s="1"/>
  <c r="D4" i="5" s="1"/>
  <c r="L58" i="5"/>
  <c r="F58" i="5"/>
  <c r="B41" i="1"/>
  <c r="B42" i="1" s="1"/>
  <c r="O18" i="5" l="1"/>
  <c r="C14" i="6"/>
  <c r="B10" i="6"/>
  <c r="B42" i="6" s="1"/>
  <c r="B43" i="6" s="1"/>
  <c r="D59" i="5"/>
  <c r="E4" i="5" s="1"/>
  <c r="E59" i="5" s="1"/>
  <c r="F4" i="5" s="1"/>
  <c r="F59" i="5" s="1"/>
  <c r="G4" i="5" s="1"/>
  <c r="G59" i="5" s="1"/>
  <c r="H4" i="5" s="1"/>
  <c r="H59" i="5" s="1"/>
  <c r="I4" i="5" s="1"/>
  <c r="I59" i="5" s="1"/>
  <c r="J4" i="5" s="1"/>
  <c r="J59" i="5" s="1"/>
  <c r="K4" i="5" s="1"/>
  <c r="K59" i="5" s="1"/>
  <c r="L4" i="5" s="1"/>
  <c r="L59" i="5" s="1"/>
  <c r="M4" i="5" s="1"/>
  <c r="M59" i="5" s="1"/>
  <c r="D14" i="6" l="1"/>
  <c r="D10" i="6" s="1"/>
  <c r="D42" i="6" s="1"/>
  <c r="D43" i="6" s="1"/>
  <c r="C10" i="6"/>
  <c r="C42" i="6" s="1"/>
  <c r="C43" i="6" s="1"/>
</calcChain>
</file>

<file path=xl/sharedStrings.xml><?xml version="1.0" encoding="utf-8"?>
<sst xmlns="http://schemas.openxmlformats.org/spreadsheetml/2006/main" count="245" uniqueCount="158">
  <si>
    <t>Charges externes</t>
  </si>
  <si>
    <t>Assurances</t>
  </si>
  <si>
    <t>Carburant</t>
  </si>
  <si>
    <t>Frais de déplacement et hébergement</t>
  </si>
  <si>
    <t>Eau, électricité, gaz</t>
  </si>
  <si>
    <t>Loyer et charges locatives</t>
  </si>
  <si>
    <t>Une seule fois</t>
  </si>
  <si>
    <t>Réguliers</t>
  </si>
  <si>
    <t xml:space="preserve">Ressources régulières </t>
  </si>
  <si>
    <t xml:space="preserve">Espace de coworking  </t>
  </si>
  <si>
    <t xml:space="preserve">Téléphone </t>
  </si>
  <si>
    <t xml:space="preserve">Supervision </t>
  </si>
  <si>
    <t xml:space="preserve">Documentation </t>
  </si>
  <si>
    <t xml:space="preserve">Tarif 50 €/jr </t>
  </si>
  <si>
    <t>50 €/mois</t>
  </si>
  <si>
    <t xml:space="preserve">200 €/mois </t>
  </si>
  <si>
    <t xml:space="preserve">? </t>
  </si>
  <si>
    <t xml:space="preserve">Ordinateur </t>
  </si>
  <si>
    <t xml:space="preserve">Imprimante </t>
  </si>
  <si>
    <t>Bureau et chaise</t>
  </si>
  <si>
    <t xml:space="preserve">Logo (graphiste) </t>
  </si>
  <si>
    <t xml:space="preserve">Cartes de visite </t>
  </si>
  <si>
    <t xml:space="preserve">Compte d'exploitation prévisionnel (première année) </t>
  </si>
  <si>
    <t xml:space="preserve">CHARGES (HT) </t>
  </si>
  <si>
    <t xml:space="preserve">PRODUITS (HT) </t>
  </si>
  <si>
    <t xml:space="preserve">Chiffre d'affaires </t>
  </si>
  <si>
    <t xml:space="preserve">Achats de matières premières </t>
  </si>
  <si>
    <t>CA produit 1</t>
  </si>
  <si>
    <t>CA produit 2</t>
  </si>
  <si>
    <t xml:space="preserve">Achats de marchandises </t>
  </si>
  <si>
    <t>CA prestations de service 1</t>
  </si>
  <si>
    <t>CA prestations de service 2</t>
  </si>
  <si>
    <t xml:space="preserve">Subventions d’exploitation </t>
  </si>
  <si>
    <t xml:space="preserve">Prestations de sous-traitance </t>
  </si>
  <si>
    <t xml:space="preserve">Subvention 1 : </t>
  </si>
  <si>
    <t xml:space="preserve">Subvention 2 : </t>
  </si>
  <si>
    <t>Téléphone, internet, frais postaux</t>
  </si>
  <si>
    <t>Publicité et communication</t>
  </si>
  <si>
    <t xml:space="preserve">Fournitures diverses (entretien, bureau…) </t>
  </si>
  <si>
    <t xml:space="preserve">Honoraires (comptable, avocat) </t>
  </si>
  <si>
    <t xml:space="preserve">Autre : </t>
  </si>
  <si>
    <t xml:space="preserve">Impôts et taxes </t>
  </si>
  <si>
    <t xml:space="preserve">Salaires et charges sociales </t>
  </si>
  <si>
    <t>Salaires bruts des employés</t>
  </si>
  <si>
    <t xml:space="preserve">Charges sociales patronales des employés </t>
  </si>
  <si>
    <t xml:space="preserve">Rémunération des dirigeants </t>
  </si>
  <si>
    <t>Charges sociales des dirigeants</t>
  </si>
  <si>
    <t xml:space="preserve">Dotation aux amortissements </t>
  </si>
  <si>
    <t xml:space="preserve">Charges financières </t>
  </si>
  <si>
    <t xml:space="preserve">Produits financiers </t>
  </si>
  <si>
    <t xml:space="preserve">TOTAL DES CHARGES </t>
  </si>
  <si>
    <t xml:space="preserve">TOTAL DES PRODUITS </t>
  </si>
  <si>
    <t xml:space="preserve">Bénéfice brut </t>
  </si>
  <si>
    <t xml:space="preserve">Impôt sur les bénéfices </t>
  </si>
  <si>
    <t xml:space="preserve">Variation de stocks </t>
  </si>
  <si>
    <t xml:space="preserve">Autre : Frais de coaching (supervision) </t>
  </si>
  <si>
    <t xml:space="preserve">Autres abonnements : documentation </t>
  </si>
  <si>
    <t xml:space="preserve">Autre : Salons / colloques </t>
  </si>
  <si>
    <t>Autre : Frais de représentation (restaurant)</t>
  </si>
  <si>
    <t xml:space="preserve">Contribution éco. territoriale (CET) </t>
  </si>
  <si>
    <t xml:space="preserve">Taxe d’apprentissage </t>
  </si>
  <si>
    <t>Autres (hors IS)</t>
  </si>
  <si>
    <t xml:space="preserve">Plan de financement au démarrage </t>
  </si>
  <si>
    <t>BESOINS</t>
  </si>
  <si>
    <t xml:space="preserve">RESSOURCES </t>
  </si>
  <si>
    <t xml:space="preserve">Investissements immatériels </t>
  </si>
  <si>
    <t xml:space="preserve">Capitaux propres </t>
  </si>
  <si>
    <t xml:space="preserve">Frais d'immatriculation </t>
  </si>
  <si>
    <t xml:space="preserve">Capital social </t>
  </si>
  <si>
    <t xml:space="preserve">Comptes courants d'associés </t>
  </si>
  <si>
    <t xml:space="preserve">INPI (dépôt de marque) </t>
  </si>
  <si>
    <t xml:space="preserve">Primes et subventions </t>
  </si>
  <si>
    <t xml:space="preserve">Publicité au démarrage </t>
  </si>
  <si>
    <t xml:space="preserve">Création de site internet </t>
  </si>
  <si>
    <t xml:space="preserve">Capitaux empruntés </t>
  </si>
  <si>
    <t xml:space="preserve">Logiciels </t>
  </si>
  <si>
    <t xml:space="preserve">Prêt bancaire </t>
  </si>
  <si>
    <t xml:space="preserve">Fonds de commerce </t>
  </si>
  <si>
    <t xml:space="preserve">Prêt d'honneur </t>
  </si>
  <si>
    <t xml:space="preserve">Droit d'entrée franchise </t>
  </si>
  <si>
    <t xml:space="preserve">Autres prêts </t>
  </si>
  <si>
    <t xml:space="preserve">Brevets et licences </t>
  </si>
  <si>
    <t xml:space="preserve">Investissements matériels </t>
  </si>
  <si>
    <t xml:space="preserve">Travaux </t>
  </si>
  <si>
    <t xml:space="preserve">Véhicule </t>
  </si>
  <si>
    <t xml:space="preserve">Outillage </t>
  </si>
  <si>
    <t xml:space="preserve">Investissements financiers </t>
  </si>
  <si>
    <t xml:space="preserve">Dépôt de garantie (loyers…) </t>
  </si>
  <si>
    <t xml:space="preserve">Garantie professionnelles </t>
  </si>
  <si>
    <t xml:space="preserve">Besoin en fonds de roulement </t>
  </si>
  <si>
    <t>Trésorerie de départ</t>
  </si>
  <si>
    <t>TOTAL DES BESOINS</t>
  </si>
  <si>
    <t xml:space="preserve">TOTAL DES RESSOURCES </t>
  </si>
  <si>
    <t xml:space="preserve">Mobilier (bureau et chaise) </t>
  </si>
  <si>
    <t xml:space="preserve">Informatique (ordinateur et imprimante) </t>
  </si>
  <si>
    <t xml:space="preserve">Honoraires (avocat) </t>
  </si>
  <si>
    <t>Plan de trésorerie (TTC)</t>
  </si>
  <si>
    <t>Solde en début de mois</t>
  </si>
  <si>
    <t xml:space="preserve">ENCAISSEMENTS </t>
  </si>
  <si>
    <t>D'exploitation</t>
  </si>
  <si>
    <t>Remboursement de TVA</t>
  </si>
  <si>
    <t>Hors exploitation</t>
  </si>
  <si>
    <t xml:space="preserve">Prêts </t>
  </si>
  <si>
    <t>TOTAL DES ENCAISSEMENTS</t>
  </si>
  <si>
    <t>Autres abonnements</t>
  </si>
  <si>
    <t>Commissions versées</t>
  </si>
  <si>
    <t xml:space="preserve">Intérêts et agios </t>
  </si>
  <si>
    <t>TVA reversée</t>
  </si>
  <si>
    <t xml:space="preserve">SOLDES </t>
  </si>
  <si>
    <t xml:space="preserve">MARS </t>
  </si>
  <si>
    <t>AVRIL</t>
  </si>
  <si>
    <t>MAI</t>
  </si>
  <si>
    <t>JUIN</t>
  </si>
  <si>
    <t>JUILLET</t>
  </si>
  <si>
    <t>AOÛT</t>
  </si>
  <si>
    <t>SEPTEMBRE</t>
  </si>
  <si>
    <t>OCTOBRE</t>
  </si>
  <si>
    <t>NOVEMBRE</t>
  </si>
  <si>
    <t>DÉCEMBRE</t>
  </si>
  <si>
    <t>JANVIER</t>
  </si>
  <si>
    <t>FÉVRIER</t>
  </si>
  <si>
    <t xml:space="preserve">Autre : Frais de coaching / supervision </t>
  </si>
  <si>
    <t xml:space="preserve">Autre : Frais de représentation </t>
  </si>
  <si>
    <t xml:space="preserve">TVA </t>
  </si>
  <si>
    <t>TVA encaissée sur le CA</t>
  </si>
  <si>
    <t xml:space="preserve">TVA payée sur les dépenses </t>
  </si>
  <si>
    <t>Ressources de départ</t>
  </si>
  <si>
    <t xml:space="preserve">Compte d'exploitation prévisionnel sur 3 ans </t>
  </si>
  <si>
    <t>Année 1</t>
  </si>
  <si>
    <t>Année 2</t>
  </si>
  <si>
    <t>Année 3</t>
  </si>
  <si>
    <t xml:space="preserve">Achats / Charges variables </t>
  </si>
  <si>
    <t xml:space="preserve">Par où commencer ? </t>
  </si>
  <si>
    <t xml:space="preserve">LES BESOINS - Vous listez dans la colonne de gauche les postes de dépenses que vous n’aurez à faire qu’une seule fois et qui correspondent aux besoins permanents de l’entreprise. 
Vous notez dans la colonne de droite les postes de dépenses qui sont générées par l’activité et qui reviendront régulièrement. </t>
  </si>
  <si>
    <t>LES RESSOURCES - Listez ensuite sur une seconde feuille de papier les Ressources de votre entreprise en différenciant les ressources disponibles au démarrage de l’activité et les ressources régulières.</t>
  </si>
  <si>
    <t xml:space="preserve">BESOINS </t>
  </si>
  <si>
    <t>Montant</t>
  </si>
  <si>
    <t xml:space="preserve">Apport personnel </t>
  </si>
  <si>
    <t>45 000 €</t>
  </si>
  <si>
    <t xml:space="preserve">Coaching </t>
  </si>
  <si>
    <t>100€/h</t>
  </si>
  <si>
    <t xml:space="preserve">Animation de formations </t>
  </si>
  <si>
    <t>350 €/jr</t>
  </si>
  <si>
    <t>1 000</t>
  </si>
  <si>
    <t>Le compte d’exploitation récapitule les dépenses et les recettes de l’entreprise sur une période donnée, généralement une année ou un exercice comptable. Il est aussi parfois appelé compte de résultat. Les montants qui apparaissent dans le compte d’exploitation sont à indiquer hors taxes. Si vous décidez d’opter pour le régime fiscal de la micro-entreprise, vous devez toutefois les faire apparaître TTC.</t>
  </si>
  <si>
    <t>Le compte d’exploitation récapitule les dépenses et les recettes de l’entreprise sur une période donnée. Il est aussi parfois appelé compte de résultat. Les montants qui apparaissent dans le compte d’exploitation sont à indiquer hors taxes. Si vous décidez d’opter pour le régime fiscal de la micro-entreprise, vous devez toutefois les faire apparaître TTC.</t>
  </si>
  <si>
    <t>Le plan de financement de départ recense les besoins et les ressources durables de l’entreprise. Il se présente sous la forme d’un tableau avec à gauche, les besoins, et à droite, les ressources. Les montants sont à indiquer hors taxes, sauf si votre entreprise n’est pas assujettie à la TVA (dans ce cas, vous indiquerez les montants TTC).</t>
  </si>
  <si>
    <t xml:space="preserve">Le plan de trésorerie prévisionnel reprend mois par mois les dépenses et les recettes de votre entreprise, telles qu’elles auront lieu durant sa première année d’existence. Il vous permet de suivre l’équilibre financier de votre activité et de calculer le solde de trésorerie à la fin de chaque mois. Il vous aide à valider que le montant de trésorerie avec lequel votre entreprise démarre est suffisant pour faire face aux dépenses. Tous les montants sont à faire figurer TTC, quel que soit votre régime fiscal. </t>
  </si>
  <si>
    <t xml:space="preserve">DÉCAISSEMENTS </t>
  </si>
  <si>
    <t>TOTAL DES DÉCAISSEMENTS</t>
  </si>
  <si>
    <t>SOLDE CUMULÉ</t>
  </si>
  <si>
    <t>SOLDE EN FIN DE MOIS</t>
  </si>
  <si>
    <t>TOTAL ANNUEL</t>
  </si>
  <si>
    <t xml:space="preserve">Remboursement de crédit (capital) </t>
  </si>
  <si>
    <t xml:space="preserve">Si le solde de TVA est positif : vous devrez reverser ce montant à l'État. Vous pouvez reporter le montant de TVA à décaisser chaque trimestre dans la ligne TVA reversée (c'est une charge pour l'entreprise). </t>
  </si>
  <si>
    <t>Si le solde annuel de TVA est négatif : vous pourrez demander un remboursement à l'État (c'est une ressource pour l'entreprise). Vous pouvez reporter le montant de TVA à décaisser dans la partie Encaissements.</t>
  </si>
  <si>
    <t xml:space="preserve">Solde mensuel de TVA </t>
  </si>
  <si>
    <r>
      <t xml:space="preserve">Source : Anne-Sophie Poupin, </t>
    </r>
    <r>
      <rPr>
        <b/>
        <i/>
        <sz val="14"/>
        <color rgb="FFFF0000"/>
        <rFont val="Calibri"/>
        <family val="2"/>
        <scheme val="minor"/>
      </rPr>
      <t>L'Art du business plan</t>
    </r>
    <r>
      <rPr>
        <b/>
        <sz val="14"/>
        <color rgb="FFFF0000"/>
        <rFont val="Calibri"/>
        <family val="2"/>
        <scheme val="minor"/>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</si>
</sst>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 &quot;€&quot;"/>
  </numFmts>
  <fonts count="23" x14ac:knownFonts="1">
    <font>
      <sz val="11"/>
      <color theme="1"/>
      <name val="Calibri"/>
      <family val="2"/>
      <scheme val="minor"/>
    </font>
    <font>
      <sz val="11"/>
      <color theme="1"/>
      <name val="Arial"/>
      <family val="2"/>
    </font>
    <font>
      <sz val="20"/>
      <color theme="1"/>
      <name val="Arial"/>
      <family val="2"/>
    </font>
    <font>
      <sz val="10"/>
      <color theme="1"/>
      <name val="Arial"/>
      <family val="2"/>
    </font>
    <font>
      <b/>
      <sz val="12"/>
      <color theme="1"/>
      <name val="Arial"/>
      <family val="2"/>
    </font>
    <font>
      <b/>
      <sz val="10"/>
      <color theme="1"/>
      <name val="Arial"/>
      <family val="2"/>
    </font>
    <font>
      <sz val="20"/>
      <name val="Arial"/>
      <family val="2"/>
    </font>
    <font>
      <sz val="11"/>
      <name val="Calibri"/>
      <family val="2"/>
      <scheme val="minor"/>
    </font>
    <font>
      <sz val="10"/>
      <name val="Arial"/>
      <family val="2"/>
    </font>
    <font>
      <b/>
      <sz val="10"/>
      <name val="Arial"/>
      <family val="2"/>
    </font>
    <font>
      <b/>
      <i/>
      <sz val="10"/>
      <name val="Arial"/>
      <family val="2"/>
    </font>
    <font>
      <sz val="8"/>
      <name val="Calibri"/>
      <family val="2"/>
      <scheme val="minor"/>
    </font>
    <font>
      <b/>
      <sz val="11"/>
      <color theme="1"/>
      <name val="Calibri"/>
      <family val="2"/>
      <scheme val="minor"/>
    </font>
    <font>
      <i/>
      <sz val="11"/>
      <color theme="1"/>
      <name val="Arial"/>
      <family val="2"/>
    </font>
    <font>
      <i/>
      <sz val="11"/>
      <color theme="1"/>
      <name val="Calibri"/>
      <family val="2"/>
      <scheme val="minor"/>
    </font>
    <font>
      <b/>
      <sz val="11"/>
      <color theme="1"/>
      <name val="Arial"/>
      <family val="2"/>
    </font>
    <font>
      <u/>
      <sz val="11"/>
      <color theme="10"/>
      <name val="Calibri"/>
      <family val="2"/>
      <scheme val="minor"/>
    </font>
    <font>
      <i/>
      <sz val="10"/>
      <color theme="1"/>
      <name val="Arial"/>
      <family val="2"/>
    </font>
    <font>
      <i/>
      <sz val="10"/>
      <name val="Arial"/>
      <family val="2"/>
    </font>
    <font>
      <i/>
      <sz val="10"/>
      <name val="Calibri"/>
      <family val="2"/>
      <scheme val="minor"/>
    </font>
    <font>
      <i/>
      <sz val="10"/>
      <color theme="1"/>
      <name val="Calibri"/>
      <family val="2"/>
      <scheme val="minor"/>
    </font>
    <font>
      <b/>
      <sz val="14"/>
      <color rgb="FFFF0000"/>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s>
  <borders count="59">
    <border>
      <left/>
      <right/>
      <top/>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style="thick">
        <color auto="1"/>
      </left>
      <right/>
      <top style="thick">
        <color auto="1"/>
      </top>
      <bottom/>
      <diagonal/>
    </border>
    <border>
      <left style="thick">
        <color auto="1"/>
      </left>
      <right/>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thick">
        <color auto="1"/>
      </left>
      <right style="thick">
        <color auto="1"/>
      </right>
      <top/>
      <bottom/>
      <diagonal/>
    </border>
    <border>
      <left style="thick">
        <color indexed="64"/>
      </left>
      <right style="thin">
        <color auto="1"/>
      </right>
      <top/>
      <bottom/>
      <diagonal/>
    </border>
    <border>
      <left style="thin">
        <color auto="1"/>
      </left>
      <right style="thin">
        <color auto="1"/>
      </right>
      <top/>
      <bottom/>
      <diagonal/>
    </border>
    <border>
      <left style="thin">
        <color auto="1"/>
      </left>
      <right style="thick">
        <color indexed="64"/>
      </right>
      <top/>
      <bottom/>
      <diagonal/>
    </border>
    <border>
      <left style="thick">
        <color indexed="64"/>
      </left>
      <right style="thin">
        <color auto="1"/>
      </right>
      <top style="thick">
        <color indexed="64"/>
      </top>
      <bottom style="medium">
        <color indexed="64"/>
      </bottom>
      <diagonal/>
    </border>
    <border>
      <left style="thin">
        <color auto="1"/>
      </left>
      <right style="thin">
        <color auto="1"/>
      </right>
      <top style="thick">
        <color auto="1"/>
      </top>
      <bottom style="medium">
        <color indexed="64"/>
      </bottom>
      <diagonal/>
    </border>
    <border>
      <left style="thin">
        <color auto="1"/>
      </left>
      <right style="thick">
        <color indexed="64"/>
      </right>
      <top style="thick">
        <color indexed="64"/>
      </top>
      <bottom style="medium">
        <color indexed="64"/>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style="thick">
        <color auto="1"/>
      </left>
      <right/>
      <top style="medium">
        <color indexed="64"/>
      </top>
      <bottom style="thick">
        <color auto="1"/>
      </bottom>
      <diagonal/>
    </border>
    <border>
      <left style="thick">
        <color indexed="64"/>
      </left>
      <right style="thin">
        <color auto="1"/>
      </right>
      <top style="medium">
        <color indexed="64"/>
      </top>
      <bottom style="thick">
        <color indexed="64"/>
      </bottom>
      <diagonal/>
    </border>
    <border>
      <left style="thin">
        <color auto="1"/>
      </left>
      <right style="thin">
        <color auto="1"/>
      </right>
      <top style="medium">
        <color indexed="64"/>
      </top>
      <bottom style="thick">
        <color indexed="64"/>
      </bottom>
      <diagonal/>
    </border>
    <border>
      <left style="thin">
        <color auto="1"/>
      </left>
      <right style="thick">
        <color indexed="64"/>
      </right>
      <top style="medium">
        <color indexed="64"/>
      </top>
      <bottom style="thick">
        <color indexed="64"/>
      </bottom>
      <diagonal/>
    </border>
    <border>
      <left/>
      <right/>
      <top/>
      <bottom style="medium">
        <color indexed="64"/>
      </bottom>
      <diagonal/>
    </border>
    <border>
      <left style="thin">
        <color auto="1"/>
      </left>
      <right/>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thin">
        <color auto="1"/>
      </left>
      <right style="medium">
        <color indexed="64"/>
      </right>
      <top/>
      <bottom/>
      <diagonal/>
    </border>
    <border>
      <left style="medium">
        <color indexed="64"/>
      </left>
      <right/>
      <top/>
      <bottom style="medium">
        <color indexed="64"/>
      </bottom>
      <diagonal/>
    </border>
    <border>
      <left style="thin">
        <color auto="1"/>
      </left>
      <right style="medium">
        <color indexed="64"/>
      </right>
      <top/>
      <bottom style="medium">
        <color indexed="64"/>
      </bottom>
      <diagonal/>
    </border>
    <border>
      <left style="medium">
        <color indexed="64"/>
      </left>
      <right style="thick">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thin">
        <color auto="1"/>
      </left>
      <right/>
      <top style="medium">
        <color indexed="64"/>
      </top>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2">
    <xf numFmtId="0" fontId="0" fillId="0" borderId="0"/>
    <xf numFmtId="0" fontId="16" fillId="0" borderId="0" applyNumberFormat="0" applyFill="0" applyBorder="0" applyAlignment="0" applyProtection="0"/>
  </cellStyleXfs>
  <cellXfs count="150">
    <xf numFmtId="0" fontId="0" fillId="0" borderId="0" xfId="0"/>
    <xf numFmtId="0" fontId="3" fillId="0" borderId="0" xfId="0" applyFont="1"/>
    <xf numFmtId="0" fontId="3" fillId="0" borderId="0" xfId="0" applyFont="1" applyAlignment="1">
      <alignment vertical="center"/>
    </xf>
    <xf numFmtId="0" fontId="3" fillId="0" borderId="13" xfId="0" applyFont="1" applyBorder="1"/>
    <xf numFmtId="0" fontId="8" fillId="0" borderId="0" xfId="0" applyFont="1"/>
    <xf numFmtId="0" fontId="9" fillId="0" borderId="0" xfId="0" applyFont="1" applyAlignment="1">
      <alignment horizontal="center"/>
    </xf>
    <xf numFmtId="0" fontId="9" fillId="0" borderId="14" xfId="0" applyFont="1" applyBorder="1" applyAlignment="1">
      <alignment horizontal="center" vertical="center"/>
    </xf>
    <xf numFmtId="0" fontId="8" fillId="0" borderId="2" xfId="0" applyFont="1" applyBorder="1" applyAlignment="1">
      <alignment horizontal="right"/>
    </xf>
    <xf numFmtId="6" fontId="8" fillId="2" borderId="14" xfId="0" applyNumberFormat="1" applyFont="1" applyFill="1" applyBorder="1"/>
    <xf numFmtId="6" fontId="9" fillId="2" borderId="15" xfId="0" applyNumberFormat="1" applyFont="1" applyFill="1" applyBorder="1"/>
    <xf numFmtId="6" fontId="9" fillId="2" borderId="16" xfId="0" applyNumberFormat="1" applyFont="1" applyFill="1" applyBorder="1"/>
    <xf numFmtId="0" fontId="8" fillId="0" borderId="0" xfId="0" applyFont="1" applyAlignment="1">
      <alignment horizontal="right"/>
    </xf>
    <xf numFmtId="6" fontId="8" fillId="0" borderId="0" xfId="0" applyNumberFormat="1" applyFont="1"/>
    <xf numFmtId="0" fontId="10" fillId="2" borderId="20" xfId="0" applyFont="1" applyFill="1" applyBorder="1"/>
    <xf numFmtId="6" fontId="9" fillId="2" borderId="21" xfId="0" applyNumberFormat="1" applyFont="1" applyFill="1" applyBorder="1"/>
    <xf numFmtId="6" fontId="9" fillId="2" borderId="22" xfId="0" applyNumberFormat="1" applyFont="1" applyFill="1" applyBorder="1"/>
    <xf numFmtId="0" fontId="3" fillId="0" borderId="20" xfId="0" applyFont="1" applyBorder="1"/>
    <xf numFmtId="6" fontId="8" fillId="0" borderId="21" xfId="0" applyNumberFormat="1" applyFont="1" applyBorder="1"/>
    <xf numFmtId="6" fontId="8" fillId="0" borderId="22" xfId="0" applyNumberFormat="1" applyFont="1" applyBorder="1"/>
    <xf numFmtId="0" fontId="9" fillId="2" borderId="23" xfId="0" applyFont="1" applyFill="1" applyBorder="1" applyAlignment="1">
      <alignment horizontal="right"/>
    </xf>
    <xf numFmtId="6" fontId="9" fillId="2" borderId="24" xfId="0" applyNumberFormat="1" applyFont="1" applyFill="1" applyBorder="1"/>
    <xf numFmtId="6" fontId="9" fillId="2" borderId="25" xfId="0" applyNumberFormat="1" applyFont="1" applyFill="1" applyBorder="1"/>
    <xf numFmtId="0" fontId="9" fillId="0" borderId="0" xfId="0" applyFont="1" applyAlignment="1">
      <alignment horizontal="right"/>
    </xf>
    <xf numFmtId="0" fontId="3" fillId="0" borderId="20" xfId="0" applyFont="1" applyBorder="1" applyAlignment="1">
      <alignment wrapText="1"/>
    </xf>
    <xf numFmtId="0" fontId="8" fillId="0" borderId="20" xfId="0" applyFont="1" applyBorder="1"/>
    <xf numFmtId="0" fontId="9" fillId="0" borderId="0" xfId="0" applyFont="1"/>
    <xf numFmtId="6" fontId="9" fillId="0" borderId="0" xfId="0" applyNumberFormat="1" applyFont="1"/>
    <xf numFmtId="0" fontId="9" fillId="2" borderId="20" xfId="0" applyFont="1" applyFill="1" applyBorder="1" applyAlignment="1">
      <alignment horizontal="right"/>
    </xf>
    <xf numFmtId="0" fontId="8" fillId="0" borderId="23" xfId="0" applyFont="1" applyBorder="1"/>
    <xf numFmtId="6" fontId="8" fillId="0" borderId="24" xfId="0" applyNumberFormat="1" applyFont="1" applyBorder="1"/>
    <xf numFmtId="6" fontId="8" fillId="0" borderId="25" xfId="0" applyNumberFormat="1" applyFont="1" applyBorder="1"/>
    <xf numFmtId="0" fontId="8" fillId="0" borderId="0" xfId="0" applyFont="1" applyBorder="1"/>
    <xf numFmtId="0" fontId="3" fillId="0" borderId="0" xfId="0" applyFont="1" applyBorder="1"/>
    <xf numFmtId="164" fontId="3" fillId="0" borderId="0" xfId="0" applyNumberFormat="1" applyFont="1" applyBorder="1"/>
    <xf numFmtId="164" fontId="5" fillId="0" borderId="0" xfId="0" applyNumberFormat="1" applyFont="1" applyBorder="1"/>
    <xf numFmtId="0" fontId="9" fillId="0" borderId="29" xfId="0" applyFont="1" applyBorder="1" applyAlignment="1">
      <alignment horizontal="center" vertical="center"/>
    </xf>
    <xf numFmtId="0" fontId="5" fillId="3" borderId="10" xfId="0" applyFont="1" applyFill="1" applyBorder="1" applyAlignment="1">
      <alignment horizontal="center" vertical="center"/>
    </xf>
    <xf numFmtId="0" fontId="5" fillId="2" borderId="30" xfId="0" applyFont="1" applyFill="1" applyBorder="1"/>
    <xf numFmtId="164" fontId="5" fillId="2" borderId="31" xfId="0" applyNumberFormat="1" applyFont="1" applyFill="1" applyBorder="1"/>
    <xf numFmtId="164" fontId="5" fillId="2" borderId="32" xfId="0" applyNumberFormat="1" applyFont="1" applyFill="1" applyBorder="1"/>
    <xf numFmtId="164" fontId="5" fillId="2" borderId="33" xfId="0" applyNumberFormat="1" applyFont="1" applyFill="1" applyBorder="1"/>
    <xf numFmtId="0" fontId="5" fillId="2" borderId="0" xfId="0" applyFont="1" applyFill="1"/>
    <xf numFmtId="0" fontId="3" fillId="0" borderId="30" xfId="0" applyFont="1" applyBorder="1"/>
    <xf numFmtId="164" fontId="3" fillId="0" borderId="31" xfId="0" applyNumberFormat="1" applyFont="1" applyBorder="1"/>
    <xf numFmtId="164" fontId="3" fillId="0" borderId="32" xfId="0" applyNumberFormat="1" applyFont="1" applyBorder="1"/>
    <xf numFmtId="164" fontId="3" fillId="0" borderId="33" xfId="0" applyNumberFormat="1" applyFont="1" applyBorder="1"/>
    <xf numFmtId="0" fontId="3" fillId="0" borderId="31" xfId="0" applyFont="1" applyBorder="1"/>
    <xf numFmtId="0" fontId="3" fillId="0" borderId="32" xfId="0" applyFont="1" applyBorder="1"/>
    <xf numFmtId="0" fontId="3" fillId="0" borderId="33" xfId="0" applyFont="1" applyBorder="1"/>
    <xf numFmtId="0" fontId="3" fillId="0" borderId="30" xfId="0" applyFont="1" applyBorder="1" applyAlignment="1">
      <alignment wrapText="1"/>
    </xf>
    <xf numFmtId="164" fontId="5" fillId="0" borderId="31" xfId="0" applyNumberFormat="1" applyFont="1" applyBorder="1"/>
    <xf numFmtId="164" fontId="5" fillId="0" borderId="32" xfId="0" applyNumberFormat="1" applyFont="1" applyBorder="1"/>
    <xf numFmtId="164" fontId="5" fillId="0" borderId="33" xfId="0" applyNumberFormat="1" applyFont="1" applyBorder="1"/>
    <xf numFmtId="0" fontId="5" fillId="2" borderId="12" xfId="0" applyFont="1" applyFill="1" applyBorder="1"/>
    <xf numFmtId="164" fontId="5" fillId="2" borderId="34" xfId="0" applyNumberFormat="1" applyFont="1" applyFill="1" applyBorder="1"/>
    <xf numFmtId="164" fontId="5" fillId="2" borderId="35" xfId="0" applyNumberFormat="1" applyFont="1" applyFill="1" applyBorder="1"/>
    <xf numFmtId="164" fontId="5" fillId="2" borderId="36" xfId="0" applyNumberFormat="1" applyFont="1" applyFill="1" applyBorder="1"/>
    <xf numFmtId="0" fontId="5" fillId="2" borderId="11" xfId="0" applyFont="1" applyFill="1" applyBorder="1"/>
    <xf numFmtId="164" fontId="5" fillId="2" borderId="37" xfId="0" applyNumberFormat="1" applyFont="1" applyFill="1" applyBorder="1"/>
    <xf numFmtId="164" fontId="5" fillId="2" borderId="38" xfId="0" applyNumberFormat="1" applyFont="1" applyFill="1" applyBorder="1"/>
    <xf numFmtId="164" fontId="5" fillId="2" borderId="39" xfId="0" applyNumberFormat="1" applyFont="1" applyFill="1" applyBorder="1"/>
    <xf numFmtId="0" fontId="5" fillId="2" borderId="40" xfId="0" applyFont="1" applyFill="1" applyBorder="1"/>
    <xf numFmtId="0" fontId="8" fillId="0" borderId="0" xfId="0" applyFont="1"/>
    <xf numFmtId="164" fontId="3" fillId="0" borderId="0" xfId="0" applyNumberFormat="1" applyFont="1"/>
    <xf numFmtId="0" fontId="14" fillId="0" borderId="0" xfId="0" applyFont="1"/>
    <xf numFmtId="0" fontId="12" fillId="0" borderId="0" xfId="0" applyFont="1"/>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righ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164" fontId="1" fillId="0" borderId="8" xfId="0" applyNumberFormat="1" applyFont="1" applyBorder="1" applyAlignment="1">
      <alignment horizontal="right" vertical="center" wrapText="1"/>
    </xf>
    <xf numFmtId="6" fontId="1" fillId="0" borderId="8" xfId="0" applyNumberFormat="1" applyFont="1" applyBorder="1" applyAlignment="1">
      <alignment horizontal="right" vertical="center" wrapText="1"/>
    </xf>
    <xf numFmtId="6" fontId="1" fillId="0" borderId="6" xfId="0" applyNumberFormat="1" applyFont="1" applyBorder="1" applyAlignment="1">
      <alignment horizontal="right" vertical="center" wrapText="1"/>
    </xf>
    <xf numFmtId="0" fontId="1" fillId="0" borderId="7" xfId="0" applyFont="1" applyBorder="1" applyAlignment="1">
      <alignment horizontal="right" vertical="center" wrapText="1"/>
    </xf>
    <xf numFmtId="164" fontId="1" fillId="0" borderId="6" xfId="0" applyNumberFormat="1" applyFont="1" applyBorder="1" applyAlignment="1">
      <alignment horizontal="right" vertical="center" wrapText="1"/>
    </xf>
    <xf numFmtId="164" fontId="1" fillId="0" borderId="7" xfId="0" applyNumberFormat="1" applyFont="1" applyBorder="1" applyAlignment="1">
      <alignment horizontal="center" vertical="center" wrapText="1"/>
    </xf>
    <xf numFmtId="0" fontId="0" fillId="0" borderId="6" xfId="0" applyBorder="1"/>
    <xf numFmtId="0" fontId="0" fillId="0" borderId="7" xfId="0" applyBorder="1"/>
    <xf numFmtId="0" fontId="16" fillId="0" borderId="6" xfId="1" applyBorder="1" applyAlignment="1">
      <alignment vertical="center"/>
    </xf>
    <xf numFmtId="0" fontId="1" fillId="0" borderId="6" xfId="0" applyFont="1" applyBorder="1" applyAlignment="1">
      <alignment vertical="top" wrapText="1"/>
    </xf>
    <xf numFmtId="0" fontId="1" fillId="0" borderId="4" xfId="0" applyFont="1" applyBorder="1" applyAlignment="1">
      <alignment vertical="top" wrapText="1"/>
    </xf>
    <xf numFmtId="0" fontId="1" fillId="0" borderId="5" xfId="0" applyFont="1" applyBorder="1" applyAlignment="1">
      <alignment vertical="center" wrapText="1"/>
    </xf>
    <xf numFmtId="0" fontId="1" fillId="0" borderId="4" xfId="0" applyFont="1" applyBorder="1" applyAlignment="1">
      <alignment vertical="center" wrapText="1"/>
    </xf>
    <xf numFmtId="0" fontId="0" fillId="0" borderId="4" xfId="0" applyBorder="1"/>
    <xf numFmtId="0" fontId="0" fillId="0" borderId="5" xfId="0" applyBorder="1"/>
    <xf numFmtId="0" fontId="1" fillId="0" borderId="7" xfId="0" applyFont="1" applyBorder="1" applyAlignment="1">
      <alignment horizontal="center" vertical="center" wrapText="1"/>
    </xf>
    <xf numFmtId="0" fontId="0" fillId="0" borderId="7" xfId="0" applyBorder="1" applyAlignment="1">
      <alignment horizontal="right" vertical="center" wrapText="1"/>
    </xf>
    <xf numFmtId="0" fontId="5" fillId="2" borderId="13" xfId="0" applyFont="1" applyFill="1" applyBorder="1"/>
    <xf numFmtId="0" fontId="5" fillId="2" borderId="2" xfId="0" applyFont="1" applyFill="1" applyBorder="1"/>
    <xf numFmtId="164" fontId="5" fillId="2" borderId="16" xfId="0" applyNumberFormat="1" applyFont="1" applyFill="1" applyBorder="1"/>
    <xf numFmtId="6" fontId="5" fillId="2" borderId="16" xfId="0" applyNumberFormat="1" applyFont="1" applyFill="1" applyBorder="1"/>
    <xf numFmtId="0" fontId="5" fillId="2" borderId="16" xfId="0" applyFont="1" applyFill="1" applyBorder="1"/>
    <xf numFmtId="164" fontId="5" fillId="2" borderId="45" xfId="0" applyNumberFormat="1" applyFont="1" applyFill="1" applyBorder="1"/>
    <xf numFmtId="0" fontId="5" fillId="2" borderId="46" xfId="0" applyFont="1" applyFill="1" applyBorder="1"/>
    <xf numFmtId="164" fontId="5" fillId="2" borderId="47" xfId="0" applyNumberFormat="1" applyFont="1" applyFill="1" applyBorder="1"/>
    <xf numFmtId="0" fontId="3" fillId="0" borderId="48" xfId="0" applyFont="1" applyBorder="1"/>
    <xf numFmtId="164" fontId="3" fillId="0" borderId="49" xfId="0" applyNumberFormat="1" applyFont="1" applyBorder="1"/>
    <xf numFmtId="0" fontId="3" fillId="0" borderId="49" xfId="0" applyFont="1" applyBorder="1"/>
    <xf numFmtId="0" fontId="5" fillId="2" borderId="48" xfId="0" applyFont="1" applyFill="1" applyBorder="1"/>
    <xf numFmtId="164" fontId="5" fillId="2" borderId="49" xfId="0" applyNumberFormat="1" applyFont="1" applyFill="1" applyBorder="1"/>
    <xf numFmtId="0" fontId="3" fillId="0" borderId="48" xfId="0" applyFont="1" applyBorder="1" applyAlignment="1">
      <alignment wrapText="1"/>
    </xf>
    <xf numFmtId="0" fontId="3" fillId="0" borderId="50" xfId="0" applyFont="1" applyBorder="1"/>
    <xf numFmtId="0" fontId="3" fillId="0" borderId="51" xfId="0" applyFont="1" applyBorder="1"/>
    <xf numFmtId="6" fontId="5" fillId="2" borderId="41" xfId="0" applyNumberFormat="1" applyFont="1" applyFill="1" applyBorder="1"/>
    <xf numFmtId="6" fontId="5" fillId="2" borderId="42" xfId="0" applyNumberFormat="1" applyFont="1" applyFill="1" applyBorder="1"/>
    <xf numFmtId="6" fontId="5" fillId="2" borderId="43" xfId="0" applyNumberFormat="1" applyFont="1" applyFill="1" applyBorder="1"/>
    <xf numFmtId="0" fontId="5" fillId="0" borderId="48" xfId="0" applyFont="1" applyBorder="1"/>
    <xf numFmtId="164" fontId="5" fillId="2" borderId="54" xfId="0" applyNumberFormat="1" applyFont="1" applyFill="1" applyBorder="1"/>
    <xf numFmtId="164" fontId="3" fillId="0" borderId="45" xfId="0" applyNumberFormat="1" applyFont="1" applyBorder="1"/>
    <xf numFmtId="164" fontId="5" fillId="0" borderId="45" xfId="0" applyNumberFormat="1" applyFont="1" applyBorder="1"/>
    <xf numFmtId="164" fontId="5" fillId="2" borderId="55" xfId="0" applyNumberFormat="1" applyFont="1" applyFill="1" applyBorder="1"/>
    <xf numFmtId="0" fontId="9" fillId="0" borderId="29" xfId="0" applyFont="1" applyBorder="1"/>
    <xf numFmtId="6" fontId="9" fillId="2" borderId="57" xfId="0" applyNumberFormat="1" applyFont="1" applyFill="1" applyBorder="1"/>
    <xf numFmtId="6" fontId="8" fillId="0" borderId="57" xfId="0" applyNumberFormat="1" applyFont="1" applyBorder="1"/>
    <xf numFmtId="6" fontId="9" fillId="2" borderId="58" xfId="0" applyNumberFormat="1" applyFont="1" applyFill="1" applyBorder="1"/>
    <xf numFmtId="0" fontId="8" fillId="3" borderId="56" xfId="0" applyFont="1" applyFill="1" applyBorder="1"/>
    <xf numFmtId="0" fontId="18" fillId="0" borderId="0" xfId="0" applyFont="1"/>
    <xf numFmtId="0" fontId="2" fillId="0" borderId="0" xfId="0" applyFont="1" applyAlignment="1">
      <alignment horizontal="center" vertical="center"/>
    </xf>
    <xf numFmtId="0" fontId="13" fillId="0" borderId="44" xfId="0" applyFont="1" applyBorder="1" applyAlignment="1">
      <alignment vertical="center" wrapText="1"/>
    </xf>
    <xf numFmtId="49" fontId="15" fillId="3" borderId="2" xfId="0" applyNumberFormat="1" applyFont="1" applyFill="1" applyBorder="1" applyAlignment="1">
      <alignment horizontal="center" vertical="center"/>
    </xf>
    <xf numFmtId="49" fontId="15" fillId="3" borderId="1" xfId="0" applyNumberFormat="1" applyFont="1" applyFill="1" applyBorder="1" applyAlignment="1">
      <alignment horizontal="center" vertical="center"/>
    </xf>
    <xf numFmtId="49" fontId="15" fillId="3" borderId="3" xfId="0" applyNumberFormat="1" applyFont="1" applyFill="1" applyBorder="1" applyAlignment="1">
      <alignment horizontal="center" vertical="center"/>
    </xf>
    <xf numFmtId="0" fontId="15" fillId="3" borderId="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3" xfId="0" applyFont="1" applyFill="1" applyBorder="1" applyAlignment="1">
      <alignment horizontal="center" vertical="center"/>
    </xf>
    <xf numFmtId="0" fontId="17" fillId="0" borderId="0" xfId="0" applyFont="1" applyBorder="1" applyAlignment="1">
      <alignment horizontal="left" vertical="center" wrapText="1"/>
    </xf>
    <xf numFmtId="0" fontId="0" fillId="0" borderId="0" xfId="0" applyBorder="1" applyAlignment="1">
      <alignment vertical="center"/>
    </xf>
    <xf numFmtId="0" fontId="4" fillId="3" borderId="52" xfId="0" applyFont="1" applyFill="1" applyBorder="1" applyAlignment="1">
      <alignment horizontal="center" vertical="center"/>
    </xf>
    <xf numFmtId="0" fontId="4" fillId="3" borderId="53"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17" fillId="0" borderId="9" xfId="0" applyFont="1" applyBorder="1" applyAlignment="1">
      <alignment horizontal="left" vertical="center" wrapText="1"/>
    </xf>
    <xf numFmtId="0" fontId="4" fillId="3" borderId="10" xfId="0" applyFont="1" applyFill="1" applyBorder="1" applyAlignment="1">
      <alignment horizontal="center" vertical="center"/>
    </xf>
    <xf numFmtId="0" fontId="4" fillId="3" borderId="1" xfId="0" applyFont="1" applyFill="1" applyBorder="1" applyAlignment="1">
      <alignment horizontal="center" vertical="center"/>
    </xf>
    <xf numFmtId="0" fontId="6" fillId="0" borderId="0" xfId="0" applyFont="1" applyAlignment="1">
      <alignment horizontal="center" vertical="center"/>
    </xf>
    <xf numFmtId="0" fontId="7" fillId="0" borderId="0" xfId="0" applyFont="1"/>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applyAlignment="1">
      <alignment horizontal="left"/>
    </xf>
    <xf numFmtId="0" fontId="20" fillId="0" borderId="0" xfId="0" applyFont="1" applyAlignment="1">
      <alignment horizontal="left"/>
    </xf>
    <xf numFmtId="0" fontId="9" fillId="3" borderId="17" xfId="0" applyFont="1" applyFill="1" applyBorder="1"/>
    <xf numFmtId="0" fontId="0" fillId="3" borderId="18" xfId="0" applyFill="1" applyBorder="1"/>
    <xf numFmtId="0" fontId="0" fillId="3" borderId="19" xfId="0" applyFill="1" applyBorder="1"/>
    <xf numFmtId="0" fontId="8" fillId="0" borderId="0" xfId="0" applyFont="1"/>
    <xf numFmtId="0" fontId="9" fillId="3" borderId="26" xfId="0" applyFont="1" applyFill="1" applyBorder="1"/>
    <xf numFmtId="0" fontId="0" fillId="0" borderId="27" xfId="0" applyBorder="1"/>
    <xf numFmtId="0" fontId="0" fillId="0" borderId="28" xfId="0" applyBorder="1"/>
    <xf numFmtId="0" fontId="21" fillId="0" borderId="0" xfId="0" applyFont="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A50E2-9923-4165-B51F-6F8F3ED7EA58}">
  <sheetPr>
    <pageSetUpPr fitToPage="1"/>
  </sheetPr>
  <dimension ref="A1:I21"/>
  <sheetViews>
    <sheetView tabSelected="1" topLeftCell="A10" zoomScale="86" zoomScaleNormal="86" workbookViewId="0">
      <selection activeCell="C19" sqref="C19"/>
    </sheetView>
  </sheetViews>
  <sheetFormatPr baseColWidth="10" defaultRowHeight="15" x14ac:dyDescent="0.25"/>
  <cols>
    <col min="1" max="1" width="35.42578125" customWidth="1"/>
    <col min="2" max="2" width="10.140625" customWidth="1"/>
    <col min="3" max="3" width="35.42578125" customWidth="1"/>
    <col min="4" max="4" width="10.140625" customWidth="1"/>
    <col min="5" max="5" width="1.5703125" customWidth="1"/>
    <col min="6" max="6" width="35.42578125" customWidth="1"/>
    <col min="7" max="7" width="10.140625" customWidth="1"/>
    <col min="8" max="8" width="35.42578125" customWidth="1"/>
    <col min="9" max="9" width="10.140625" customWidth="1"/>
  </cols>
  <sheetData>
    <row r="1" spans="1:9" ht="56.45" customHeight="1" x14ac:dyDescent="0.25">
      <c r="A1" s="119" t="s">
        <v>132</v>
      </c>
      <c r="B1" s="119"/>
      <c r="C1" s="119"/>
      <c r="D1" s="119"/>
      <c r="E1" s="119"/>
      <c r="F1" s="119"/>
      <c r="G1" s="119"/>
      <c r="H1" s="119"/>
      <c r="I1" s="119"/>
    </row>
    <row r="2" spans="1:9" ht="75" customHeight="1" thickBot="1" x14ac:dyDescent="0.3">
      <c r="A2" s="120" t="s">
        <v>133</v>
      </c>
      <c r="B2" s="120"/>
      <c r="C2" s="120"/>
      <c r="D2" s="120"/>
      <c r="E2" s="64"/>
      <c r="F2" s="120" t="s">
        <v>134</v>
      </c>
      <c r="G2" s="120"/>
      <c r="H2" s="120"/>
      <c r="I2" s="120"/>
    </row>
    <row r="3" spans="1:9" ht="32.450000000000003" customHeight="1" thickBot="1" x14ac:dyDescent="0.3">
      <c r="A3" s="121" t="s">
        <v>135</v>
      </c>
      <c r="B3" s="122"/>
      <c r="C3" s="122"/>
      <c r="D3" s="123"/>
      <c r="E3" s="65"/>
      <c r="F3" s="124" t="s">
        <v>64</v>
      </c>
      <c r="G3" s="125"/>
      <c r="H3" s="125"/>
      <c r="I3" s="126"/>
    </row>
    <row r="4" spans="1:9" ht="32.450000000000003" customHeight="1" thickBot="1" x14ac:dyDescent="0.3">
      <c r="A4" s="66" t="s">
        <v>6</v>
      </c>
      <c r="B4" s="66" t="s">
        <v>136</v>
      </c>
      <c r="C4" s="67" t="s">
        <v>7</v>
      </c>
      <c r="D4" s="66" t="s">
        <v>136</v>
      </c>
      <c r="E4" s="65"/>
      <c r="F4" s="66" t="s">
        <v>126</v>
      </c>
      <c r="G4" s="66" t="s">
        <v>136</v>
      </c>
      <c r="H4" s="67" t="s">
        <v>8</v>
      </c>
      <c r="I4" s="66" t="s">
        <v>136</v>
      </c>
    </row>
    <row r="5" spans="1:9" ht="32.450000000000003" customHeight="1" x14ac:dyDescent="0.25">
      <c r="A5" s="68" t="s">
        <v>17</v>
      </c>
      <c r="B5" s="76" t="s">
        <v>143</v>
      </c>
      <c r="C5" s="70" t="s">
        <v>9</v>
      </c>
      <c r="D5" s="77" t="s">
        <v>13</v>
      </c>
      <c r="F5" s="71" t="s">
        <v>137</v>
      </c>
      <c r="G5" s="72" t="s">
        <v>138</v>
      </c>
      <c r="H5" s="71" t="s">
        <v>139</v>
      </c>
      <c r="I5" s="73" t="s">
        <v>140</v>
      </c>
    </row>
    <row r="6" spans="1:9" ht="32.450000000000003" customHeight="1" x14ac:dyDescent="0.25">
      <c r="A6" s="68" t="s">
        <v>18</v>
      </c>
      <c r="B6" s="76">
        <v>300</v>
      </c>
      <c r="C6" s="70" t="s">
        <v>10</v>
      </c>
      <c r="D6" s="77" t="s">
        <v>14</v>
      </c>
      <c r="F6" s="68"/>
      <c r="G6" s="74"/>
      <c r="H6" s="68" t="s">
        <v>141</v>
      </c>
      <c r="I6" s="74" t="s">
        <v>142</v>
      </c>
    </row>
    <row r="7" spans="1:9" ht="32.450000000000003" customHeight="1" x14ac:dyDescent="0.25">
      <c r="A7" s="68" t="s">
        <v>19</v>
      </c>
      <c r="B7" s="76">
        <v>250</v>
      </c>
      <c r="C7" s="70" t="s">
        <v>11</v>
      </c>
      <c r="D7" s="87" t="s">
        <v>15</v>
      </c>
      <c r="F7" s="68"/>
      <c r="G7" s="76"/>
      <c r="H7" s="68"/>
      <c r="I7" s="69"/>
    </row>
    <row r="8" spans="1:9" ht="32.450000000000003" customHeight="1" x14ac:dyDescent="0.25">
      <c r="A8" s="68" t="s">
        <v>20</v>
      </c>
      <c r="B8" s="76" t="s">
        <v>143</v>
      </c>
      <c r="C8" s="70" t="s">
        <v>12</v>
      </c>
      <c r="D8" s="87" t="s">
        <v>16</v>
      </c>
      <c r="F8" s="68"/>
      <c r="G8" s="69"/>
      <c r="H8" s="68"/>
      <c r="I8" s="69"/>
    </row>
    <row r="9" spans="1:9" ht="32.450000000000003" customHeight="1" x14ac:dyDescent="0.25">
      <c r="A9" s="68" t="s">
        <v>21</v>
      </c>
      <c r="B9" s="76">
        <v>50</v>
      </c>
      <c r="C9" s="70"/>
      <c r="D9" s="87"/>
      <c r="F9" s="68"/>
      <c r="G9" s="69"/>
      <c r="H9" s="68"/>
      <c r="I9" s="69"/>
    </row>
    <row r="10" spans="1:9" ht="32.450000000000003" customHeight="1" x14ac:dyDescent="0.25">
      <c r="A10" s="68"/>
      <c r="B10" s="69"/>
      <c r="C10" s="70"/>
      <c r="D10" s="75"/>
      <c r="F10" s="68"/>
      <c r="G10" s="68"/>
      <c r="H10" s="68"/>
      <c r="I10" s="69"/>
    </row>
    <row r="11" spans="1:9" ht="32.450000000000003" customHeight="1" x14ac:dyDescent="0.25">
      <c r="A11" s="68"/>
      <c r="B11" s="69"/>
      <c r="C11" s="70"/>
      <c r="D11" s="70"/>
      <c r="F11" s="68"/>
      <c r="G11" s="78"/>
      <c r="H11" s="68"/>
      <c r="I11" s="88"/>
    </row>
    <row r="12" spans="1:9" ht="32.450000000000003" customHeight="1" x14ac:dyDescent="0.25">
      <c r="A12" s="68"/>
      <c r="B12" s="68"/>
      <c r="C12" s="70"/>
      <c r="D12" s="70"/>
      <c r="F12" s="68"/>
      <c r="G12" s="78"/>
      <c r="H12" s="68"/>
      <c r="I12" s="88"/>
    </row>
    <row r="13" spans="1:9" ht="32.450000000000003" customHeight="1" x14ac:dyDescent="0.25">
      <c r="A13" s="68"/>
      <c r="B13" s="68"/>
      <c r="C13" s="70"/>
      <c r="D13" s="70"/>
      <c r="F13" s="68"/>
      <c r="G13" s="80"/>
      <c r="H13" s="68"/>
      <c r="I13" s="79"/>
    </row>
    <row r="14" spans="1:9" ht="32.450000000000003" customHeight="1" x14ac:dyDescent="0.25">
      <c r="A14" s="68"/>
      <c r="B14" s="68"/>
      <c r="C14" s="68"/>
      <c r="D14" s="70"/>
      <c r="F14" s="68"/>
      <c r="G14" s="78"/>
      <c r="H14" s="68"/>
      <c r="I14" s="79"/>
    </row>
    <row r="15" spans="1:9" ht="32.450000000000003" customHeight="1" x14ac:dyDescent="0.25">
      <c r="A15" s="68"/>
      <c r="B15" s="68"/>
      <c r="C15" s="68"/>
      <c r="D15" s="70"/>
      <c r="F15" s="68"/>
      <c r="G15" s="80"/>
      <c r="H15" s="68"/>
      <c r="I15" s="79"/>
    </row>
    <row r="16" spans="1:9" ht="32.450000000000003" customHeight="1" x14ac:dyDescent="0.25">
      <c r="A16" s="68"/>
      <c r="B16" s="68"/>
      <c r="C16" s="68"/>
      <c r="D16" s="70"/>
      <c r="F16" s="68"/>
      <c r="G16" s="78"/>
      <c r="H16" s="68"/>
      <c r="I16" s="79"/>
    </row>
    <row r="17" spans="1:9" ht="32.450000000000003" customHeight="1" x14ac:dyDescent="0.25">
      <c r="A17" s="68"/>
      <c r="B17" s="68"/>
      <c r="C17" s="68"/>
      <c r="D17" s="70"/>
      <c r="F17" s="68"/>
      <c r="G17" s="78"/>
      <c r="H17" s="68"/>
      <c r="I17" s="79"/>
    </row>
    <row r="18" spans="1:9" ht="32.450000000000003" customHeight="1" x14ac:dyDescent="0.25">
      <c r="A18" s="68"/>
      <c r="B18" s="81"/>
      <c r="C18" s="68"/>
      <c r="D18" s="70"/>
      <c r="F18" s="68"/>
      <c r="G18" s="78"/>
      <c r="H18" s="68"/>
      <c r="I18" s="79"/>
    </row>
    <row r="19" spans="1:9" ht="32.450000000000003" customHeight="1" thickBot="1" x14ac:dyDescent="0.3">
      <c r="A19" s="82"/>
      <c r="B19" s="82"/>
      <c r="C19" s="83"/>
      <c r="D19" s="83"/>
      <c r="F19" s="84"/>
      <c r="G19" s="85"/>
      <c r="H19" s="84"/>
      <c r="I19" s="86"/>
    </row>
    <row r="21" spans="1:9" ht="18.75" x14ac:dyDescent="0.3">
      <c r="A21" s="149" t="s">
        <v>157</v>
      </c>
    </row>
  </sheetData>
  <mergeCells count="5">
    <mergeCell ref="A1:I1"/>
    <mergeCell ref="A2:D2"/>
    <mergeCell ref="F2:I2"/>
    <mergeCell ref="A3:D3"/>
    <mergeCell ref="F3:I3"/>
  </mergeCells>
  <pageMargins left="0.7" right="0.7" top="0.75" bottom="0.75" header="0.3" footer="0.3"/>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282B0-ECC1-4657-84DB-05CF7EB3671C}">
  <sheetPr>
    <pageSetUpPr fitToPage="1"/>
  </sheetPr>
  <dimension ref="A1:D48"/>
  <sheetViews>
    <sheetView showGridLines="0" workbookViewId="0">
      <selection activeCell="C49" sqref="C49"/>
    </sheetView>
  </sheetViews>
  <sheetFormatPr baseColWidth="10" defaultColWidth="10.85546875" defaultRowHeight="12.75" x14ac:dyDescent="0.2"/>
  <cols>
    <col min="1" max="1" width="39" style="1" customWidth="1"/>
    <col min="2" max="2" width="10.85546875" style="1"/>
    <col min="3" max="3" width="39" style="1" customWidth="1"/>
    <col min="4" max="16384" width="10.85546875" style="1"/>
  </cols>
  <sheetData>
    <row r="1" spans="1:4" ht="51" customHeight="1" x14ac:dyDescent="0.2">
      <c r="A1" s="119" t="s">
        <v>22</v>
      </c>
      <c r="B1" s="119"/>
      <c r="C1" s="119"/>
      <c r="D1" s="119"/>
    </row>
    <row r="2" spans="1:4" ht="51" customHeight="1" thickBot="1" x14ac:dyDescent="0.25">
      <c r="A2" s="127" t="s">
        <v>144</v>
      </c>
      <c r="B2" s="128"/>
      <c r="C2" s="128"/>
      <c r="D2" s="128"/>
    </row>
    <row r="3" spans="1:4" s="2" customFormat="1" ht="45" customHeight="1" thickBot="1" x14ac:dyDescent="0.3">
      <c r="A3" s="129" t="s">
        <v>23</v>
      </c>
      <c r="B3" s="130"/>
      <c r="C3" s="131" t="s">
        <v>24</v>
      </c>
      <c r="D3" s="132"/>
    </row>
    <row r="4" spans="1:4" ht="14.1" customHeight="1" x14ac:dyDescent="0.2">
      <c r="A4" s="95" t="s">
        <v>131</v>
      </c>
      <c r="B4" s="96">
        <f>SUM(B5:B7)</f>
        <v>0</v>
      </c>
      <c r="C4" s="95" t="s">
        <v>25</v>
      </c>
      <c r="D4" s="96">
        <f>SUM(D5:D8)</f>
        <v>80000</v>
      </c>
    </row>
    <row r="5" spans="1:4" ht="14.1" customHeight="1" x14ac:dyDescent="0.2">
      <c r="A5" s="97" t="s">
        <v>26</v>
      </c>
      <c r="B5" s="98"/>
      <c r="C5" s="97" t="s">
        <v>27</v>
      </c>
      <c r="D5" s="98"/>
    </row>
    <row r="6" spans="1:4" ht="14.1" customHeight="1" x14ac:dyDescent="0.2">
      <c r="A6" s="97" t="s">
        <v>29</v>
      </c>
      <c r="B6" s="98"/>
      <c r="C6" s="97" t="s">
        <v>28</v>
      </c>
      <c r="D6" s="98"/>
    </row>
    <row r="7" spans="1:4" ht="14.1" customHeight="1" x14ac:dyDescent="0.2">
      <c r="A7" s="97" t="s">
        <v>54</v>
      </c>
      <c r="B7" s="98"/>
      <c r="C7" s="97" t="s">
        <v>30</v>
      </c>
      <c r="D7" s="98">
        <v>80000</v>
      </c>
    </row>
    <row r="8" spans="1:4" ht="14.1" customHeight="1" x14ac:dyDescent="0.2">
      <c r="A8" s="97"/>
      <c r="B8" s="99"/>
      <c r="C8" s="97" t="s">
        <v>31</v>
      </c>
      <c r="D8" s="98"/>
    </row>
    <row r="9" spans="1:4" ht="14.1" customHeight="1" x14ac:dyDescent="0.2">
      <c r="A9" s="100" t="s">
        <v>0</v>
      </c>
      <c r="B9" s="101">
        <f>SUM(B10:B24)</f>
        <v>14350</v>
      </c>
      <c r="C9" s="97"/>
      <c r="D9" s="99"/>
    </row>
    <row r="10" spans="1:4" ht="14.1" customHeight="1" x14ac:dyDescent="0.2">
      <c r="A10" s="97" t="s">
        <v>33</v>
      </c>
      <c r="B10" s="98"/>
      <c r="C10" s="100" t="s">
        <v>32</v>
      </c>
      <c r="D10" s="101">
        <f>SUM(D11:D12)</f>
        <v>0</v>
      </c>
    </row>
    <row r="11" spans="1:4" ht="14.1" customHeight="1" x14ac:dyDescent="0.2">
      <c r="A11" s="97" t="s">
        <v>5</v>
      </c>
      <c r="B11" s="98">
        <v>4800</v>
      </c>
      <c r="C11" s="97" t="s">
        <v>34</v>
      </c>
      <c r="D11" s="98"/>
    </row>
    <row r="12" spans="1:4" ht="14.1" customHeight="1" x14ac:dyDescent="0.2">
      <c r="A12" s="97" t="s">
        <v>1</v>
      </c>
      <c r="B12" s="98">
        <v>250</v>
      </c>
      <c r="C12" s="97" t="s">
        <v>35</v>
      </c>
      <c r="D12" s="98"/>
    </row>
    <row r="13" spans="1:4" ht="14.1" customHeight="1" x14ac:dyDescent="0.2">
      <c r="A13" s="97" t="s">
        <v>36</v>
      </c>
      <c r="B13" s="98">
        <f xml:space="preserve"> (50*12)+(25*12)</f>
        <v>900</v>
      </c>
      <c r="C13" s="97"/>
      <c r="D13" s="99"/>
    </row>
    <row r="14" spans="1:4" ht="14.1" customHeight="1" x14ac:dyDescent="0.2">
      <c r="A14" s="97" t="s">
        <v>4</v>
      </c>
      <c r="B14" s="98"/>
      <c r="C14" s="97"/>
      <c r="D14" s="99"/>
    </row>
    <row r="15" spans="1:4" ht="14.1" customHeight="1" x14ac:dyDescent="0.2">
      <c r="A15" s="97" t="s">
        <v>56</v>
      </c>
      <c r="B15" s="98">
        <v>1200</v>
      </c>
      <c r="C15" s="97"/>
      <c r="D15" s="99"/>
    </row>
    <row r="16" spans="1:4" ht="14.1" customHeight="1" x14ac:dyDescent="0.2">
      <c r="A16" s="97" t="s">
        <v>3</v>
      </c>
      <c r="B16" s="98">
        <v>1600</v>
      </c>
      <c r="C16" s="97"/>
      <c r="D16" s="99"/>
    </row>
    <row r="17" spans="1:4" ht="14.1" customHeight="1" x14ac:dyDescent="0.2">
      <c r="A17" s="97" t="s">
        <v>2</v>
      </c>
      <c r="B17" s="98"/>
      <c r="C17" s="97"/>
      <c r="D17" s="99"/>
    </row>
    <row r="18" spans="1:4" ht="14.1" customHeight="1" x14ac:dyDescent="0.2">
      <c r="A18" s="97" t="s">
        <v>37</v>
      </c>
      <c r="B18" s="98"/>
      <c r="C18" s="97"/>
      <c r="D18" s="99"/>
    </row>
    <row r="19" spans="1:4" ht="14.1" customHeight="1" x14ac:dyDescent="0.2">
      <c r="A19" s="97" t="s">
        <v>38</v>
      </c>
      <c r="B19" s="98">
        <v>300</v>
      </c>
      <c r="C19" s="97"/>
      <c r="D19" s="99"/>
    </row>
    <row r="20" spans="1:4" ht="14.1" customHeight="1" x14ac:dyDescent="0.2">
      <c r="A20" s="97" t="s">
        <v>39</v>
      </c>
      <c r="B20" s="98">
        <v>1200</v>
      </c>
      <c r="C20" s="97"/>
      <c r="D20" s="99"/>
    </row>
    <row r="21" spans="1:4" ht="14.1" customHeight="1" x14ac:dyDescent="0.2">
      <c r="A21" s="97" t="s">
        <v>55</v>
      </c>
      <c r="B21" s="98">
        <v>2400</v>
      </c>
      <c r="C21" s="97"/>
      <c r="D21" s="99"/>
    </row>
    <row r="22" spans="1:4" ht="14.1" customHeight="1" x14ac:dyDescent="0.2">
      <c r="A22" s="97" t="s">
        <v>57</v>
      </c>
      <c r="B22" s="98">
        <v>500</v>
      </c>
      <c r="C22" s="97"/>
      <c r="D22" s="99"/>
    </row>
    <row r="23" spans="1:4" ht="14.1" customHeight="1" x14ac:dyDescent="0.2">
      <c r="A23" s="97" t="s">
        <v>58</v>
      </c>
      <c r="B23" s="98">
        <v>1200</v>
      </c>
      <c r="C23" s="97"/>
      <c r="D23" s="99"/>
    </row>
    <row r="24" spans="1:4" ht="14.1" customHeight="1" x14ac:dyDescent="0.2">
      <c r="A24" s="97" t="s">
        <v>40</v>
      </c>
      <c r="B24" s="98"/>
      <c r="C24" s="97"/>
      <c r="D24" s="99"/>
    </row>
    <row r="25" spans="1:4" ht="14.1" customHeight="1" x14ac:dyDescent="0.2">
      <c r="A25" s="97"/>
      <c r="B25" s="98"/>
      <c r="C25" s="97"/>
      <c r="D25" s="99"/>
    </row>
    <row r="26" spans="1:4" ht="14.1" customHeight="1" x14ac:dyDescent="0.2">
      <c r="A26" s="100" t="s">
        <v>41</v>
      </c>
      <c r="B26" s="101">
        <f>SUM(B27:B29)</f>
        <v>0</v>
      </c>
      <c r="C26" s="97"/>
      <c r="D26" s="99"/>
    </row>
    <row r="27" spans="1:4" ht="14.1" customHeight="1" x14ac:dyDescent="0.2">
      <c r="A27" s="102" t="s">
        <v>59</v>
      </c>
      <c r="B27" s="98"/>
      <c r="C27" s="97"/>
      <c r="D27" s="99"/>
    </row>
    <row r="28" spans="1:4" ht="14.1" customHeight="1" x14ac:dyDescent="0.2">
      <c r="A28" s="97" t="s">
        <v>60</v>
      </c>
      <c r="B28" s="98"/>
      <c r="C28" s="97"/>
      <c r="D28" s="99"/>
    </row>
    <row r="29" spans="1:4" ht="14.1" customHeight="1" x14ac:dyDescent="0.2">
      <c r="A29" s="97" t="s">
        <v>61</v>
      </c>
      <c r="B29" s="98"/>
      <c r="C29" s="97"/>
      <c r="D29" s="99"/>
    </row>
    <row r="30" spans="1:4" ht="14.1" customHeight="1" x14ac:dyDescent="0.2">
      <c r="A30" s="97"/>
      <c r="B30" s="99"/>
      <c r="C30" s="97"/>
      <c r="D30" s="99"/>
    </row>
    <row r="31" spans="1:4" ht="14.1" customHeight="1" x14ac:dyDescent="0.2">
      <c r="A31" s="100" t="s">
        <v>42</v>
      </c>
      <c r="B31" s="101">
        <f>SUM(B32:B35)</f>
        <v>65520</v>
      </c>
      <c r="C31" s="97"/>
      <c r="D31" s="99"/>
    </row>
    <row r="32" spans="1:4" ht="14.1" customHeight="1" x14ac:dyDescent="0.2">
      <c r="A32" s="97" t="s">
        <v>43</v>
      </c>
      <c r="B32" s="98"/>
      <c r="C32" s="97"/>
      <c r="D32" s="99"/>
    </row>
    <row r="33" spans="1:4" ht="14.1" customHeight="1" x14ac:dyDescent="0.2">
      <c r="A33" s="97" t="s">
        <v>44</v>
      </c>
      <c r="B33" s="98"/>
      <c r="C33" s="97"/>
      <c r="D33" s="99"/>
    </row>
    <row r="34" spans="1:4" ht="14.1" customHeight="1" x14ac:dyDescent="0.2">
      <c r="A34" s="97" t="s">
        <v>45</v>
      </c>
      <c r="B34" s="98">
        <v>36000</v>
      </c>
      <c r="C34" s="97"/>
      <c r="D34" s="99"/>
    </row>
    <row r="35" spans="1:4" ht="14.1" customHeight="1" x14ac:dyDescent="0.2">
      <c r="A35" s="97" t="s">
        <v>46</v>
      </c>
      <c r="B35" s="98">
        <f>B34*82/100</f>
        <v>29520</v>
      </c>
      <c r="C35" s="97"/>
      <c r="D35" s="99"/>
    </row>
    <row r="36" spans="1:4" ht="14.1" customHeight="1" x14ac:dyDescent="0.2">
      <c r="A36" s="97"/>
      <c r="B36" s="98"/>
      <c r="C36" s="97"/>
      <c r="D36" s="99"/>
    </row>
    <row r="37" spans="1:4" ht="14.1" customHeight="1" x14ac:dyDescent="0.2">
      <c r="A37" s="100" t="s">
        <v>47</v>
      </c>
      <c r="B37" s="101">
        <v>0</v>
      </c>
      <c r="C37" s="97"/>
      <c r="D37" s="99"/>
    </row>
    <row r="38" spans="1:4" ht="14.1" customHeight="1" x14ac:dyDescent="0.2">
      <c r="A38" s="97"/>
      <c r="B38" s="99"/>
      <c r="C38" s="97"/>
      <c r="D38" s="99"/>
    </row>
    <row r="39" spans="1:4" ht="14.1" customHeight="1" x14ac:dyDescent="0.2">
      <c r="A39" s="100" t="s">
        <v>48</v>
      </c>
      <c r="B39" s="101">
        <v>0</v>
      </c>
      <c r="C39" s="100" t="s">
        <v>49</v>
      </c>
      <c r="D39" s="101"/>
    </row>
    <row r="40" spans="1:4" ht="14.1" customHeight="1" thickBot="1" x14ac:dyDescent="0.25">
      <c r="A40" s="103"/>
      <c r="B40" s="104"/>
      <c r="C40" s="97"/>
      <c r="D40" s="99"/>
    </row>
    <row r="41" spans="1:4" ht="14.1" customHeight="1" thickBot="1" x14ac:dyDescent="0.25">
      <c r="A41" s="89" t="s">
        <v>50</v>
      </c>
      <c r="B41" s="94">
        <f>B4+B9+B26+B31+B37+B39</f>
        <v>79870</v>
      </c>
      <c r="C41" s="90" t="s">
        <v>51</v>
      </c>
      <c r="D41" s="91">
        <f>D4+D10+D39</f>
        <v>80000</v>
      </c>
    </row>
    <row r="42" spans="1:4" ht="14.1" customHeight="1" thickBot="1" x14ac:dyDescent="0.25">
      <c r="A42" s="90" t="s">
        <v>52</v>
      </c>
      <c r="B42" s="92">
        <f>D41-B41</f>
        <v>130</v>
      </c>
    </row>
    <row r="43" spans="1:4" ht="14.1" customHeight="1" thickBot="1" x14ac:dyDescent="0.25">
      <c r="A43" s="90" t="s">
        <v>53</v>
      </c>
      <c r="B43" s="93"/>
    </row>
    <row r="44" spans="1:4" ht="14.1" customHeight="1" x14ac:dyDescent="0.2"/>
    <row r="47" spans="1:4" x14ac:dyDescent="0.2">
      <c r="D47" s="63"/>
    </row>
    <row r="48" spans="1:4" x14ac:dyDescent="0.2">
      <c r="D48" s="63"/>
    </row>
  </sheetData>
  <mergeCells count="4">
    <mergeCell ref="A1:D1"/>
    <mergeCell ref="A2:D2"/>
    <mergeCell ref="A3:B3"/>
    <mergeCell ref="C3:D3"/>
  </mergeCells>
  <pageMargins left="0.7" right="0.7" top="0.75" bottom="0.75" header="0.3" footer="0.3"/>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74F62-0599-42D4-81CA-DA6363391376}">
  <sheetPr>
    <pageSetUpPr fitToPage="1"/>
  </sheetPr>
  <dimension ref="A1:H44"/>
  <sheetViews>
    <sheetView showGridLines="0" zoomScale="70" zoomScaleNormal="70" workbookViewId="0">
      <selection activeCell="F17" sqref="F17"/>
    </sheetView>
  </sheetViews>
  <sheetFormatPr baseColWidth="10" defaultColWidth="10.85546875" defaultRowHeight="12.75" x14ac:dyDescent="0.2"/>
  <cols>
    <col min="1" max="1" width="40.5703125" style="1" customWidth="1"/>
    <col min="2" max="4" width="10.85546875" style="1"/>
    <col min="5" max="5" width="40.5703125" style="1" customWidth="1"/>
    <col min="6" max="16384" width="10.85546875" style="1"/>
  </cols>
  <sheetData>
    <row r="1" spans="1:8" ht="35.1" customHeight="1" x14ac:dyDescent="0.2">
      <c r="A1" s="119" t="s">
        <v>127</v>
      </c>
      <c r="B1" s="119"/>
      <c r="C1" s="119"/>
      <c r="D1" s="119"/>
      <c r="E1" s="119"/>
      <c r="F1" s="119"/>
      <c r="G1" s="119"/>
      <c r="H1" s="119"/>
    </row>
    <row r="2" spans="1:8" ht="45" customHeight="1" thickBot="1" x14ac:dyDescent="0.25">
      <c r="A2" s="133" t="s">
        <v>145</v>
      </c>
      <c r="B2" s="133"/>
      <c r="C2" s="133"/>
      <c r="D2" s="133"/>
      <c r="E2" s="133"/>
      <c r="F2" s="133"/>
      <c r="G2" s="133"/>
      <c r="H2" s="133"/>
    </row>
    <row r="3" spans="1:8" s="2" customFormat="1" ht="45" customHeight="1" thickTop="1" thickBot="1" x14ac:dyDescent="0.3">
      <c r="A3" s="134" t="s">
        <v>23</v>
      </c>
      <c r="B3" s="134"/>
      <c r="C3" s="134"/>
      <c r="D3" s="134"/>
      <c r="E3" s="134" t="s">
        <v>24</v>
      </c>
      <c r="F3" s="134"/>
      <c r="G3" s="134"/>
      <c r="H3" s="134"/>
    </row>
    <row r="4" spans="1:8" s="2" customFormat="1" ht="15.95" customHeight="1" thickTop="1" thickBot="1" x14ac:dyDescent="0.3">
      <c r="A4" s="36"/>
      <c r="B4" s="36" t="s">
        <v>128</v>
      </c>
      <c r="C4" s="36" t="s">
        <v>129</v>
      </c>
      <c r="D4" s="36" t="s">
        <v>130</v>
      </c>
      <c r="E4" s="36"/>
      <c r="F4" s="36" t="s">
        <v>128</v>
      </c>
      <c r="G4" s="36" t="s">
        <v>129</v>
      </c>
      <c r="H4" s="36" t="s">
        <v>130</v>
      </c>
    </row>
    <row r="5" spans="1:8" ht="14.1" customHeight="1" thickTop="1" x14ac:dyDescent="0.2">
      <c r="A5" s="37" t="s">
        <v>131</v>
      </c>
      <c r="B5" s="38">
        <f>SUM(B6:B8)</f>
        <v>0</v>
      </c>
      <c r="C5" s="39">
        <f>SUM(C6:C8)</f>
        <v>0</v>
      </c>
      <c r="D5" s="40">
        <f>SUM(D6:D8)</f>
        <v>0</v>
      </c>
      <c r="E5" s="41" t="s">
        <v>25</v>
      </c>
      <c r="F5" s="38">
        <f>SUM(F6:F8)</f>
        <v>10800</v>
      </c>
      <c r="G5" s="39">
        <f>SUM(G6:G8)</f>
        <v>50000</v>
      </c>
      <c r="H5" s="40">
        <f>SUM(H6:H8)</f>
        <v>95000</v>
      </c>
    </row>
    <row r="6" spans="1:8" ht="14.1" customHeight="1" x14ac:dyDescent="0.2">
      <c r="A6" s="42" t="s">
        <v>26</v>
      </c>
      <c r="B6" s="43"/>
      <c r="C6" s="44"/>
      <c r="D6" s="45"/>
      <c r="E6" s="1" t="s">
        <v>27</v>
      </c>
      <c r="F6" s="43"/>
      <c r="G6" s="44"/>
      <c r="H6" s="45"/>
    </row>
    <row r="7" spans="1:8" ht="14.1" customHeight="1" x14ac:dyDescent="0.2">
      <c r="A7" s="42" t="s">
        <v>29</v>
      </c>
      <c r="B7" s="43"/>
      <c r="C7" s="44"/>
      <c r="D7" s="45"/>
      <c r="E7" s="1" t="s">
        <v>28</v>
      </c>
      <c r="F7" s="43"/>
      <c r="G7" s="44"/>
      <c r="H7" s="45"/>
    </row>
    <row r="8" spans="1:8" ht="14.1" customHeight="1" x14ac:dyDescent="0.2">
      <c r="A8" s="42" t="s">
        <v>54</v>
      </c>
      <c r="B8" s="43"/>
      <c r="C8" s="44"/>
      <c r="D8" s="45"/>
      <c r="E8" s="1" t="s">
        <v>30</v>
      </c>
      <c r="F8" s="43">
        <f>SUM('Plan de tréso'!B8:M8)/1.2</f>
        <v>10800</v>
      </c>
      <c r="G8" s="44">
        <v>50000</v>
      </c>
      <c r="H8" s="45">
        <v>95000</v>
      </c>
    </row>
    <row r="9" spans="1:8" ht="14.1" customHeight="1" x14ac:dyDescent="0.2">
      <c r="A9" s="42"/>
      <c r="B9" s="46"/>
      <c r="C9" s="47"/>
      <c r="D9" s="48"/>
      <c r="E9" s="1" t="s">
        <v>31</v>
      </c>
      <c r="F9" s="43"/>
      <c r="G9" s="44"/>
      <c r="H9" s="45"/>
    </row>
    <row r="10" spans="1:8" ht="14.1" customHeight="1" x14ac:dyDescent="0.2">
      <c r="A10" s="37" t="s">
        <v>0</v>
      </c>
      <c r="B10" s="38">
        <f>SUM(B11:B25)</f>
        <v>14350</v>
      </c>
      <c r="C10" s="39">
        <f>SUM(C11:C25)</f>
        <v>15067.5</v>
      </c>
      <c r="D10" s="40">
        <f>SUM(D11:D25)</f>
        <v>15820.875</v>
      </c>
      <c r="F10" s="46"/>
      <c r="G10" s="47"/>
      <c r="H10" s="48"/>
    </row>
    <row r="11" spans="1:8" ht="14.1" customHeight="1" x14ac:dyDescent="0.2">
      <c r="A11" s="42" t="s">
        <v>33</v>
      </c>
      <c r="B11" s="43">
        <f>'Compte d''exploitation'!B10</f>
        <v>0</v>
      </c>
      <c r="C11" s="44">
        <f>B11*1.05</f>
        <v>0</v>
      </c>
      <c r="D11" s="45">
        <f>C11*1.05</f>
        <v>0</v>
      </c>
      <c r="E11" s="41" t="s">
        <v>32</v>
      </c>
      <c r="F11" s="38">
        <f>SUM(F12:F26)</f>
        <v>0</v>
      </c>
      <c r="G11" s="39">
        <f>SUM(G12:G26)</f>
        <v>0</v>
      </c>
      <c r="H11" s="40">
        <f>SUM(H12:H26)</f>
        <v>0</v>
      </c>
    </row>
    <row r="12" spans="1:8" ht="14.1" customHeight="1" x14ac:dyDescent="0.2">
      <c r="A12" s="42" t="s">
        <v>5</v>
      </c>
      <c r="B12" s="43">
        <f>'Compte d''exploitation'!B11</f>
        <v>4800</v>
      </c>
      <c r="C12" s="44">
        <f t="shared" ref="C12:D25" si="0">B12*1.05</f>
        <v>5040</v>
      </c>
      <c r="D12" s="45">
        <f t="shared" si="0"/>
        <v>5292</v>
      </c>
      <c r="E12" s="1" t="s">
        <v>34</v>
      </c>
      <c r="F12" s="43"/>
      <c r="G12" s="44"/>
      <c r="H12" s="45"/>
    </row>
    <row r="13" spans="1:8" ht="14.1" customHeight="1" x14ac:dyDescent="0.2">
      <c r="A13" s="42" t="s">
        <v>1</v>
      </c>
      <c r="B13" s="43">
        <f>'Compte d''exploitation'!B12</f>
        <v>250</v>
      </c>
      <c r="C13" s="44">
        <f t="shared" si="0"/>
        <v>262.5</v>
      </c>
      <c r="D13" s="45">
        <f t="shared" si="0"/>
        <v>275.625</v>
      </c>
      <c r="E13" s="1" t="s">
        <v>35</v>
      </c>
      <c r="F13" s="43"/>
      <c r="G13" s="44"/>
      <c r="H13" s="45"/>
    </row>
    <row r="14" spans="1:8" ht="14.1" customHeight="1" x14ac:dyDescent="0.2">
      <c r="A14" s="42" t="s">
        <v>36</v>
      </c>
      <c r="B14" s="43">
        <f>'Compte d''exploitation'!B13</f>
        <v>900</v>
      </c>
      <c r="C14" s="44">
        <f t="shared" si="0"/>
        <v>945</v>
      </c>
      <c r="D14" s="45">
        <f t="shared" si="0"/>
        <v>992.25</v>
      </c>
      <c r="F14" s="43"/>
      <c r="G14" s="44"/>
      <c r="H14" s="45"/>
    </row>
    <row r="15" spans="1:8" ht="14.1" customHeight="1" x14ac:dyDescent="0.2">
      <c r="A15" s="42" t="s">
        <v>4</v>
      </c>
      <c r="B15" s="43">
        <f>'Compte d''exploitation'!B14</f>
        <v>0</v>
      </c>
      <c r="C15" s="44">
        <f t="shared" si="0"/>
        <v>0</v>
      </c>
      <c r="D15" s="45">
        <f t="shared" si="0"/>
        <v>0</v>
      </c>
      <c r="F15" s="43"/>
      <c r="G15" s="44"/>
      <c r="H15" s="45"/>
    </row>
    <row r="16" spans="1:8" ht="14.1" customHeight="1" x14ac:dyDescent="0.2">
      <c r="A16" s="42" t="s">
        <v>104</v>
      </c>
      <c r="B16" s="43">
        <f>'Compte d''exploitation'!B15</f>
        <v>1200</v>
      </c>
      <c r="C16" s="44">
        <f t="shared" si="0"/>
        <v>1260</v>
      </c>
      <c r="D16" s="45">
        <f t="shared" si="0"/>
        <v>1323</v>
      </c>
      <c r="F16" s="43"/>
      <c r="G16" s="44"/>
      <c r="H16" s="45"/>
    </row>
    <row r="17" spans="1:8" ht="14.1" customHeight="1" x14ac:dyDescent="0.2">
      <c r="A17" s="42" t="s">
        <v>3</v>
      </c>
      <c r="B17" s="43">
        <f>'Compte d''exploitation'!B16</f>
        <v>1600</v>
      </c>
      <c r="C17" s="44">
        <f t="shared" si="0"/>
        <v>1680</v>
      </c>
      <c r="D17" s="45">
        <f t="shared" si="0"/>
        <v>1764</v>
      </c>
      <c r="F17" s="43"/>
      <c r="G17" s="44"/>
      <c r="H17" s="45"/>
    </row>
    <row r="18" spans="1:8" ht="14.1" customHeight="1" x14ac:dyDescent="0.2">
      <c r="A18" s="42" t="s">
        <v>2</v>
      </c>
      <c r="B18" s="43">
        <f>'Compte d''exploitation'!B17</f>
        <v>0</v>
      </c>
      <c r="C18" s="44">
        <f t="shared" si="0"/>
        <v>0</v>
      </c>
      <c r="D18" s="45">
        <f t="shared" si="0"/>
        <v>0</v>
      </c>
      <c r="F18" s="43"/>
      <c r="G18" s="44"/>
      <c r="H18" s="45"/>
    </row>
    <row r="19" spans="1:8" ht="14.1" customHeight="1" x14ac:dyDescent="0.2">
      <c r="A19" s="42" t="s">
        <v>37</v>
      </c>
      <c r="B19" s="43">
        <f>'Compte d''exploitation'!B18</f>
        <v>0</v>
      </c>
      <c r="C19" s="44">
        <f t="shared" si="0"/>
        <v>0</v>
      </c>
      <c r="D19" s="45">
        <f t="shared" si="0"/>
        <v>0</v>
      </c>
      <c r="F19" s="43"/>
      <c r="G19" s="44"/>
      <c r="H19" s="45"/>
    </row>
    <row r="20" spans="1:8" ht="14.1" customHeight="1" x14ac:dyDescent="0.2">
      <c r="A20" s="42" t="s">
        <v>38</v>
      </c>
      <c r="B20" s="43">
        <f>'Compte d''exploitation'!B19</f>
        <v>300</v>
      </c>
      <c r="C20" s="44">
        <f t="shared" si="0"/>
        <v>315</v>
      </c>
      <c r="D20" s="45">
        <f t="shared" si="0"/>
        <v>330.75</v>
      </c>
      <c r="F20" s="43"/>
      <c r="G20" s="44"/>
      <c r="H20" s="45"/>
    </row>
    <row r="21" spans="1:8" ht="14.1" customHeight="1" x14ac:dyDescent="0.2">
      <c r="A21" s="42" t="s">
        <v>39</v>
      </c>
      <c r="B21" s="43">
        <f>'Compte d''exploitation'!B20</f>
        <v>1200</v>
      </c>
      <c r="C21" s="44">
        <f t="shared" si="0"/>
        <v>1260</v>
      </c>
      <c r="D21" s="45">
        <f t="shared" si="0"/>
        <v>1323</v>
      </c>
      <c r="F21" s="43"/>
      <c r="G21" s="44"/>
      <c r="H21" s="45"/>
    </row>
    <row r="22" spans="1:8" ht="14.1" customHeight="1" x14ac:dyDescent="0.2">
      <c r="A22" s="3" t="s">
        <v>55</v>
      </c>
      <c r="B22" s="43">
        <f>'Compte d''exploitation'!B21</f>
        <v>2400</v>
      </c>
      <c r="C22" s="44">
        <f t="shared" si="0"/>
        <v>2520</v>
      </c>
      <c r="D22" s="45">
        <f t="shared" si="0"/>
        <v>2646</v>
      </c>
      <c r="F22" s="43"/>
      <c r="G22" s="44"/>
      <c r="H22" s="45"/>
    </row>
    <row r="23" spans="1:8" ht="14.1" customHeight="1" x14ac:dyDescent="0.2">
      <c r="A23" s="3" t="s">
        <v>57</v>
      </c>
      <c r="B23" s="43">
        <f>'Compte d''exploitation'!B22</f>
        <v>500</v>
      </c>
      <c r="C23" s="44">
        <f t="shared" si="0"/>
        <v>525</v>
      </c>
      <c r="D23" s="45">
        <f t="shared" si="0"/>
        <v>551.25</v>
      </c>
      <c r="F23" s="43"/>
      <c r="G23" s="44"/>
      <c r="H23" s="45"/>
    </row>
    <row r="24" spans="1:8" ht="14.1" customHeight="1" x14ac:dyDescent="0.2">
      <c r="A24" s="3" t="s">
        <v>58</v>
      </c>
      <c r="B24" s="43">
        <f>'Compte d''exploitation'!B23</f>
        <v>1200</v>
      </c>
      <c r="C24" s="44">
        <f t="shared" si="0"/>
        <v>1260</v>
      </c>
      <c r="D24" s="45">
        <f t="shared" si="0"/>
        <v>1323</v>
      </c>
      <c r="F24" s="43"/>
      <c r="G24" s="44"/>
      <c r="H24" s="45"/>
    </row>
    <row r="25" spans="1:8" ht="14.1" customHeight="1" x14ac:dyDescent="0.2">
      <c r="A25" s="42" t="s">
        <v>40</v>
      </c>
      <c r="B25" s="43">
        <f>'Compte d''exploitation'!B24</f>
        <v>0</v>
      </c>
      <c r="C25" s="44">
        <f t="shared" si="0"/>
        <v>0</v>
      </c>
      <c r="D25" s="45">
        <f t="shared" ref="D25" si="1">C25*1.05</f>
        <v>0</v>
      </c>
      <c r="F25" s="43"/>
      <c r="G25" s="44"/>
      <c r="H25" s="45"/>
    </row>
    <row r="26" spans="1:8" ht="14.1" customHeight="1" x14ac:dyDescent="0.2">
      <c r="A26" s="42"/>
      <c r="B26" s="46"/>
      <c r="C26" s="47"/>
      <c r="D26" s="48"/>
      <c r="F26" s="43"/>
      <c r="G26" s="44"/>
      <c r="H26" s="45"/>
    </row>
    <row r="27" spans="1:8" ht="14.1" customHeight="1" x14ac:dyDescent="0.2">
      <c r="A27" s="37" t="s">
        <v>41</v>
      </c>
      <c r="B27" s="38">
        <f>SUM(B28:B30)</f>
        <v>0</v>
      </c>
      <c r="C27" s="39">
        <f>SUM(C28:C30)</f>
        <v>1000</v>
      </c>
      <c r="D27" s="40">
        <f>SUM(D28:D30)</f>
        <v>1050</v>
      </c>
      <c r="F27" s="46"/>
      <c r="G27" s="47"/>
      <c r="H27" s="48"/>
    </row>
    <row r="28" spans="1:8" ht="14.1" customHeight="1" x14ac:dyDescent="0.2">
      <c r="A28" s="49" t="s">
        <v>59</v>
      </c>
      <c r="B28" s="43"/>
      <c r="C28" s="44">
        <v>1000</v>
      </c>
      <c r="D28" s="45">
        <v>1050</v>
      </c>
      <c r="F28" s="50"/>
      <c r="G28" s="51"/>
      <c r="H28" s="52"/>
    </row>
    <row r="29" spans="1:8" ht="14.1" customHeight="1" x14ac:dyDescent="0.2">
      <c r="A29" s="42" t="s">
        <v>60</v>
      </c>
      <c r="B29" s="43"/>
      <c r="C29" s="44"/>
      <c r="D29" s="45"/>
      <c r="F29" s="43"/>
      <c r="G29" s="44"/>
      <c r="H29" s="45"/>
    </row>
    <row r="30" spans="1:8" ht="14.1" customHeight="1" x14ac:dyDescent="0.2">
      <c r="A30" s="42" t="s">
        <v>61</v>
      </c>
      <c r="B30" s="43"/>
      <c r="C30" s="44"/>
      <c r="D30" s="45"/>
      <c r="F30" s="43"/>
      <c r="G30" s="44"/>
      <c r="H30" s="45"/>
    </row>
    <row r="31" spans="1:8" ht="14.1" customHeight="1" x14ac:dyDescent="0.2">
      <c r="A31" s="42"/>
      <c r="B31" s="46"/>
      <c r="C31" s="47"/>
      <c r="D31" s="48"/>
      <c r="F31" s="43"/>
      <c r="G31" s="44"/>
      <c r="H31" s="45"/>
    </row>
    <row r="32" spans="1:8" ht="14.1" customHeight="1" x14ac:dyDescent="0.2">
      <c r="A32" s="37" t="s">
        <v>42</v>
      </c>
      <c r="B32" s="38">
        <f>SUM(B33:B36)</f>
        <v>0</v>
      </c>
      <c r="C32" s="39">
        <f>SUM(C33:C36)</f>
        <v>32760</v>
      </c>
      <c r="D32" s="40">
        <f>SUM(D33:D36)</f>
        <v>72800</v>
      </c>
      <c r="F32" s="46"/>
      <c r="G32" s="47"/>
      <c r="H32" s="48"/>
    </row>
    <row r="33" spans="1:8" ht="14.1" customHeight="1" x14ac:dyDescent="0.2">
      <c r="A33" s="42" t="s">
        <v>43</v>
      </c>
      <c r="B33" s="43"/>
      <c r="C33" s="44"/>
      <c r="D33" s="45"/>
      <c r="F33" s="50"/>
      <c r="G33" s="51"/>
      <c r="H33" s="52"/>
    </row>
    <row r="34" spans="1:8" ht="14.1" customHeight="1" x14ac:dyDescent="0.2">
      <c r="A34" s="42" t="s">
        <v>44</v>
      </c>
      <c r="B34" s="43"/>
      <c r="C34" s="44"/>
      <c r="D34" s="45"/>
      <c r="F34" s="43"/>
      <c r="G34" s="44"/>
      <c r="H34" s="45"/>
    </row>
    <row r="35" spans="1:8" ht="14.1" customHeight="1" x14ac:dyDescent="0.2">
      <c r="A35" s="42" t="s">
        <v>45</v>
      </c>
      <c r="B35" s="43">
        <v>0</v>
      </c>
      <c r="C35" s="44">
        <v>18000</v>
      </c>
      <c r="D35" s="45">
        <v>40000</v>
      </c>
      <c r="F35" s="43"/>
      <c r="G35" s="44"/>
      <c r="H35" s="45"/>
    </row>
    <row r="36" spans="1:8" ht="14.1" customHeight="1" x14ac:dyDescent="0.2">
      <c r="A36" s="42" t="s">
        <v>46</v>
      </c>
      <c r="B36" s="43">
        <f>B35*82/100</f>
        <v>0</v>
      </c>
      <c r="C36" s="44">
        <f t="shared" ref="C36:D36" si="2">C35*82/100</f>
        <v>14760</v>
      </c>
      <c r="D36" s="45">
        <f t="shared" si="2"/>
        <v>32800</v>
      </c>
      <c r="F36" s="43"/>
      <c r="G36" s="44"/>
      <c r="H36" s="45"/>
    </row>
    <row r="37" spans="1:8" ht="14.1" customHeight="1" x14ac:dyDescent="0.2">
      <c r="A37" s="42"/>
      <c r="B37" s="46"/>
      <c r="C37" s="47"/>
      <c r="D37" s="48"/>
      <c r="F37" s="43"/>
      <c r="G37" s="44"/>
      <c r="H37" s="45"/>
    </row>
    <row r="38" spans="1:8" ht="14.1" customHeight="1" x14ac:dyDescent="0.2">
      <c r="A38" s="37" t="s">
        <v>47</v>
      </c>
      <c r="B38" s="38"/>
      <c r="C38" s="39"/>
      <c r="D38" s="40"/>
      <c r="F38" s="50"/>
      <c r="G38" s="51"/>
      <c r="H38" s="52"/>
    </row>
    <row r="39" spans="1:8" ht="14.1" customHeight="1" x14ac:dyDescent="0.2">
      <c r="A39" s="42"/>
      <c r="B39" s="46"/>
      <c r="C39" s="47"/>
      <c r="D39" s="48"/>
      <c r="F39" s="46"/>
      <c r="G39" s="47"/>
      <c r="H39" s="48"/>
    </row>
    <row r="40" spans="1:8" ht="14.1" customHeight="1" x14ac:dyDescent="0.2">
      <c r="A40" s="37" t="s">
        <v>48</v>
      </c>
      <c r="B40" s="38"/>
      <c r="C40" s="39"/>
      <c r="D40" s="40"/>
      <c r="E40" s="41" t="s">
        <v>49</v>
      </c>
      <c r="F40" s="38"/>
      <c r="G40" s="39"/>
      <c r="H40" s="40"/>
    </row>
    <row r="41" spans="1:8" ht="14.1" customHeight="1" thickBot="1" x14ac:dyDescent="0.25">
      <c r="A41" s="42"/>
      <c r="B41" s="46"/>
      <c r="C41" s="47"/>
      <c r="D41" s="48"/>
      <c r="F41" s="46"/>
      <c r="G41" s="47"/>
      <c r="H41" s="48"/>
    </row>
    <row r="42" spans="1:8" ht="14.1" customHeight="1" thickTop="1" thickBot="1" x14ac:dyDescent="0.25">
      <c r="A42" s="53" t="s">
        <v>50</v>
      </c>
      <c r="B42" s="54">
        <f>B5+B10+B27+B32+B38+B40</f>
        <v>14350</v>
      </c>
      <c r="C42" s="55">
        <f>C5+C10+C27+C32+C38+C40</f>
        <v>48827.5</v>
      </c>
      <c r="D42" s="56">
        <f>D5+D10+D27+D32+D38+D40</f>
        <v>89670.875</v>
      </c>
      <c r="E42" s="57" t="s">
        <v>51</v>
      </c>
      <c r="F42" s="58">
        <f>F5+F11+F40</f>
        <v>10800</v>
      </c>
      <c r="G42" s="59">
        <f t="shared" ref="G42:H42" si="3">G5+G11+G40</f>
        <v>50000</v>
      </c>
      <c r="H42" s="60">
        <f t="shared" si="3"/>
        <v>95000</v>
      </c>
    </row>
    <row r="43" spans="1:8" ht="14.1" customHeight="1" thickBot="1" x14ac:dyDescent="0.25">
      <c r="A43" s="61" t="s">
        <v>52</v>
      </c>
      <c r="B43" s="105">
        <f>F42-B42</f>
        <v>-3550</v>
      </c>
      <c r="C43" s="106">
        <f t="shared" ref="C43:D43" si="4">G42-C42</f>
        <v>1172.5</v>
      </c>
      <c r="D43" s="107">
        <f t="shared" si="4"/>
        <v>5329.125</v>
      </c>
    </row>
    <row r="44" spans="1:8" ht="14.1" customHeight="1" thickTop="1" x14ac:dyDescent="0.2"/>
  </sheetData>
  <mergeCells count="4">
    <mergeCell ref="A2:H2"/>
    <mergeCell ref="A3:D3"/>
    <mergeCell ref="E3:H3"/>
    <mergeCell ref="A1:H1"/>
  </mergeCells>
  <pageMargins left="0.7" right="0.7" top="0.75" bottom="0.75" header="0.3" footer="0.3"/>
  <pageSetup paperSize="9" scale="5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92442-EC3F-4799-8F79-B533B6728FCB}">
  <sheetPr>
    <pageSetUpPr fitToPage="1"/>
  </sheetPr>
  <dimension ref="A1:D34"/>
  <sheetViews>
    <sheetView showGridLines="0" workbookViewId="0">
      <selection activeCell="A2" sqref="A2:D2"/>
    </sheetView>
  </sheetViews>
  <sheetFormatPr baseColWidth="10" defaultRowHeight="15" x14ac:dyDescent="0.25"/>
  <cols>
    <col min="1" max="1" width="40.5703125" style="1" customWidth="1"/>
    <col min="2" max="2" width="10.85546875" style="1"/>
    <col min="3" max="3" width="40.5703125" style="1" customWidth="1"/>
    <col min="4" max="4" width="10.85546875" style="1"/>
  </cols>
  <sheetData>
    <row r="1" spans="1:4" ht="45" customHeight="1" x14ac:dyDescent="0.25">
      <c r="A1" s="119" t="s">
        <v>62</v>
      </c>
      <c r="B1" s="119"/>
      <c r="C1" s="119"/>
      <c r="D1" s="119"/>
    </row>
    <row r="2" spans="1:4" ht="45" customHeight="1" thickBot="1" x14ac:dyDescent="0.3">
      <c r="A2" s="127" t="s">
        <v>146</v>
      </c>
      <c r="B2" s="128"/>
      <c r="C2" s="128"/>
      <c r="D2" s="128"/>
    </row>
    <row r="3" spans="1:4" ht="45" customHeight="1" thickBot="1" x14ac:dyDescent="0.3">
      <c r="A3" s="131" t="s">
        <v>63</v>
      </c>
      <c r="B3" s="135"/>
      <c r="C3" s="131" t="s">
        <v>64</v>
      </c>
      <c r="D3" s="132"/>
    </row>
    <row r="4" spans="1:4" x14ac:dyDescent="0.25">
      <c r="A4" s="95" t="s">
        <v>65</v>
      </c>
      <c r="B4" s="109">
        <f>SUM(B5:B13)</f>
        <v>2300</v>
      </c>
      <c r="C4" s="95" t="s">
        <v>66</v>
      </c>
      <c r="D4" s="96">
        <f>SUM(D5:D8)</f>
        <v>10000</v>
      </c>
    </row>
    <row r="5" spans="1:4" x14ac:dyDescent="0.25">
      <c r="A5" s="97" t="s">
        <v>67</v>
      </c>
      <c r="B5" s="110">
        <v>300</v>
      </c>
      <c r="C5" s="97" t="s">
        <v>68</v>
      </c>
      <c r="D5" s="98">
        <v>1500</v>
      </c>
    </row>
    <row r="6" spans="1:4" x14ac:dyDescent="0.25">
      <c r="A6" s="97" t="s">
        <v>95</v>
      </c>
      <c r="B6" s="110">
        <v>500</v>
      </c>
      <c r="C6" s="97" t="s">
        <v>69</v>
      </c>
      <c r="D6" s="98">
        <v>8500</v>
      </c>
    </row>
    <row r="7" spans="1:4" x14ac:dyDescent="0.25">
      <c r="A7" s="97" t="s">
        <v>70</v>
      </c>
      <c r="B7" s="110"/>
      <c r="C7" s="97" t="s">
        <v>71</v>
      </c>
      <c r="D7" s="98"/>
    </row>
    <row r="8" spans="1:4" x14ac:dyDescent="0.25">
      <c r="A8" s="97" t="s">
        <v>72</v>
      </c>
      <c r="B8" s="110">
        <v>1000</v>
      </c>
      <c r="C8" s="97"/>
      <c r="D8" s="98"/>
    </row>
    <row r="9" spans="1:4" x14ac:dyDescent="0.25">
      <c r="A9" s="97" t="s">
        <v>73</v>
      </c>
      <c r="B9" s="110">
        <v>500</v>
      </c>
      <c r="C9" s="100" t="s">
        <v>74</v>
      </c>
      <c r="D9" s="101">
        <f>SUM(D10:D12)</f>
        <v>0</v>
      </c>
    </row>
    <row r="10" spans="1:4" x14ac:dyDescent="0.25">
      <c r="A10" s="97" t="s">
        <v>75</v>
      </c>
      <c r="B10" s="110"/>
      <c r="C10" s="97" t="s">
        <v>76</v>
      </c>
      <c r="D10" s="98"/>
    </row>
    <row r="11" spans="1:4" x14ac:dyDescent="0.25">
      <c r="A11" s="97" t="s">
        <v>77</v>
      </c>
      <c r="B11" s="110"/>
      <c r="C11" s="97" t="s">
        <v>78</v>
      </c>
      <c r="D11" s="98"/>
    </row>
    <row r="12" spans="1:4" x14ac:dyDescent="0.25">
      <c r="A12" s="97" t="s">
        <v>79</v>
      </c>
      <c r="B12" s="110"/>
      <c r="C12" s="97" t="s">
        <v>80</v>
      </c>
      <c r="D12" s="98"/>
    </row>
    <row r="13" spans="1:4" x14ac:dyDescent="0.25">
      <c r="A13" s="97" t="s">
        <v>81</v>
      </c>
      <c r="B13" s="110"/>
      <c r="C13" s="97"/>
      <c r="D13" s="99"/>
    </row>
    <row r="14" spans="1:4" x14ac:dyDescent="0.25">
      <c r="A14" s="97"/>
      <c r="B14" s="110"/>
      <c r="C14" s="97"/>
      <c r="D14" s="99"/>
    </row>
    <row r="15" spans="1:4" x14ac:dyDescent="0.25">
      <c r="A15" s="100" t="s">
        <v>82</v>
      </c>
      <c r="B15" s="94">
        <f>SUM(B16:B20)</f>
        <v>1550</v>
      </c>
      <c r="C15" s="97"/>
      <c r="D15" s="99"/>
    </row>
    <row r="16" spans="1:4" x14ac:dyDescent="0.25">
      <c r="A16" s="97" t="s">
        <v>83</v>
      </c>
      <c r="B16" s="110"/>
      <c r="C16" s="97"/>
      <c r="D16" s="99"/>
    </row>
    <row r="17" spans="1:4" x14ac:dyDescent="0.25">
      <c r="A17" s="97" t="s">
        <v>93</v>
      </c>
      <c r="B17" s="110">
        <v>250</v>
      </c>
      <c r="C17" s="97"/>
      <c r="D17" s="99"/>
    </row>
    <row r="18" spans="1:4" x14ac:dyDescent="0.25">
      <c r="A18" s="97" t="s">
        <v>94</v>
      </c>
      <c r="B18" s="110">
        <v>1300</v>
      </c>
      <c r="C18" s="97"/>
      <c r="D18" s="99"/>
    </row>
    <row r="19" spans="1:4" x14ac:dyDescent="0.25">
      <c r="A19" s="97" t="s">
        <v>84</v>
      </c>
      <c r="B19" s="110"/>
      <c r="C19" s="97"/>
      <c r="D19" s="99"/>
    </row>
    <row r="20" spans="1:4" x14ac:dyDescent="0.25">
      <c r="A20" s="97" t="s">
        <v>85</v>
      </c>
      <c r="B20" s="110"/>
      <c r="C20" s="97"/>
      <c r="D20" s="99"/>
    </row>
    <row r="21" spans="1:4" x14ac:dyDescent="0.25">
      <c r="A21" s="97"/>
      <c r="B21" s="110"/>
      <c r="C21" s="97"/>
      <c r="D21" s="99"/>
    </row>
    <row r="22" spans="1:4" x14ac:dyDescent="0.25">
      <c r="A22" s="100" t="s">
        <v>86</v>
      </c>
      <c r="B22" s="94">
        <f>SUM(B23:B24)</f>
        <v>0</v>
      </c>
      <c r="C22" s="97"/>
      <c r="D22" s="99"/>
    </row>
    <row r="23" spans="1:4" x14ac:dyDescent="0.25">
      <c r="A23" s="97" t="s">
        <v>87</v>
      </c>
      <c r="B23" s="110"/>
      <c r="C23" s="97"/>
      <c r="D23" s="99"/>
    </row>
    <row r="24" spans="1:4" x14ac:dyDescent="0.25">
      <c r="A24" s="97" t="s">
        <v>88</v>
      </c>
      <c r="B24" s="110"/>
      <c r="C24" s="97"/>
      <c r="D24" s="99"/>
    </row>
    <row r="25" spans="1:4" x14ac:dyDescent="0.25">
      <c r="A25" s="97"/>
      <c r="B25" s="110"/>
      <c r="C25" s="97"/>
      <c r="D25" s="99"/>
    </row>
    <row r="26" spans="1:4" x14ac:dyDescent="0.25">
      <c r="A26" s="100" t="s">
        <v>89</v>
      </c>
      <c r="B26" s="94">
        <v>4305</v>
      </c>
      <c r="C26" s="97"/>
      <c r="D26" s="99"/>
    </row>
    <row r="27" spans="1:4" x14ac:dyDescent="0.25">
      <c r="A27" s="108"/>
      <c r="B27" s="111"/>
      <c r="C27" s="97"/>
      <c r="D27" s="99"/>
    </row>
    <row r="28" spans="1:4" x14ac:dyDescent="0.25">
      <c r="A28" s="100" t="s">
        <v>90</v>
      </c>
      <c r="B28" s="94">
        <v>770</v>
      </c>
      <c r="C28" s="97"/>
      <c r="D28" s="99"/>
    </row>
    <row r="29" spans="1:4" ht="15.75" thickBot="1" x14ac:dyDescent="0.3">
      <c r="A29" s="108"/>
      <c r="B29" s="111"/>
      <c r="C29" s="97"/>
      <c r="D29" s="99"/>
    </row>
    <row r="30" spans="1:4" ht="15.75" thickBot="1" x14ac:dyDescent="0.3">
      <c r="A30" s="90" t="s">
        <v>91</v>
      </c>
      <c r="B30" s="112">
        <f>B4+B15+B22+B26+B28</f>
        <v>8925</v>
      </c>
      <c r="C30" s="90" t="s">
        <v>92</v>
      </c>
      <c r="D30" s="91">
        <f>D4+D9</f>
        <v>10000</v>
      </c>
    </row>
    <row r="33" spans="2:2" x14ac:dyDescent="0.25">
      <c r="B33" s="63"/>
    </row>
    <row r="34" spans="2:2" x14ac:dyDescent="0.25">
      <c r="B34" s="63"/>
    </row>
  </sheetData>
  <mergeCells count="4">
    <mergeCell ref="A1:D1"/>
    <mergeCell ref="A2:D2"/>
    <mergeCell ref="A3:B3"/>
    <mergeCell ref="C3:D3"/>
  </mergeCells>
  <pageMargins left="0.7" right="0.7" top="0.75" bottom="0.75" header="0.3" footer="0.3"/>
  <pageSetup paperSize="9" scale="8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615A-A407-4012-B9D1-DBD71A8E41A0}">
  <sheetPr>
    <pageSetUpPr fitToPage="1"/>
  </sheetPr>
  <dimension ref="A1:P68"/>
  <sheetViews>
    <sheetView showGridLines="0" zoomScale="70" zoomScaleNormal="70" workbookViewId="0">
      <selection activeCell="A2" sqref="A2:O2"/>
    </sheetView>
  </sheetViews>
  <sheetFormatPr baseColWidth="10" defaultColWidth="10.85546875" defaultRowHeight="12.75" x14ac:dyDescent="0.2"/>
  <cols>
    <col min="1" max="1" width="40.85546875" style="4" customWidth="1"/>
    <col min="2" max="13" width="11.85546875" style="4" customWidth="1"/>
    <col min="14" max="14" width="2.42578125" style="4" customWidth="1"/>
    <col min="15" max="15" width="14.7109375" style="4" bestFit="1" customWidth="1"/>
    <col min="16" max="16" width="25.7109375" style="4" customWidth="1"/>
    <col min="17" max="16384" width="10.85546875" style="4"/>
  </cols>
  <sheetData>
    <row r="1" spans="1:16" s="62" customFormat="1" ht="35.1" customHeight="1" x14ac:dyDescent="0.25">
      <c r="A1" s="136" t="s">
        <v>96</v>
      </c>
      <c r="B1" s="136"/>
      <c r="C1" s="136"/>
      <c r="D1" s="136"/>
      <c r="E1" s="137"/>
      <c r="F1" s="137"/>
      <c r="G1" s="137"/>
      <c r="H1" s="137"/>
      <c r="I1" s="137"/>
      <c r="J1" s="137"/>
      <c r="K1" s="137"/>
      <c r="L1" s="137"/>
      <c r="M1" s="137"/>
    </row>
    <row r="2" spans="1:16" ht="45" customHeight="1" thickBot="1" x14ac:dyDescent="0.25">
      <c r="A2" s="138" t="s">
        <v>147</v>
      </c>
      <c r="B2" s="139"/>
      <c r="C2" s="139"/>
      <c r="D2" s="139"/>
      <c r="E2" s="140"/>
      <c r="F2" s="140"/>
      <c r="G2" s="140"/>
      <c r="H2" s="140"/>
      <c r="I2" s="140"/>
      <c r="J2" s="140"/>
      <c r="K2" s="140"/>
      <c r="L2" s="140"/>
      <c r="M2" s="140"/>
      <c r="N2" s="141"/>
      <c r="O2" s="141"/>
    </row>
    <row r="3" spans="1:16" ht="15.6" customHeight="1" thickBot="1" x14ac:dyDescent="0.25">
      <c r="A3" s="5"/>
      <c r="B3" s="6" t="s">
        <v>109</v>
      </c>
      <c r="C3" s="6" t="s">
        <v>110</v>
      </c>
      <c r="D3" s="6" t="s">
        <v>111</v>
      </c>
      <c r="E3" s="6" t="s">
        <v>112</v>
      </c>
      <c r="F3" s="6" t="s">
        <v>113</v>
      </c>
      <c r="G3" s="6" t="s">
        <v>114</v>
      </c>
      <c r="H3" s="6" t="s">
        <v>115</v>
      </c>
      <c r="I3" s="6" t="s">
        <v>116</v>
      </c>
      <c r="J3" s="6" t="s">
        <v>117</v>
      </c>
      <c r="K3" s="6" t="s">
        <v>118</v>
      </c>
      <c r="L3" s="6" t="s">
        <v>119</v>
      </c>
      <c r="M3" s="35" t="s">
        <v>120</v>
      </c>
      <c r="O3" s="113" t="s">
        <v>152</v>
      </c>
    </row>
    <row r="4" spans="1:16" ht="13.5" thickBot="1" x14ac:dyDescent="0.25">
      <c r="A4" s="7" t="s">
        <v>97</v>
      </c>
      <c r="B4" s="8"/>
      <c r="C4" s="9">
        <f>B59</f>
        <v>4509</v>
      </c>
      <c r="D4" s="9">
        <f t="shared" ref="D4:M4" si="0">C59</f>
        <v>3956</v>
      </c>
      <c r="E4" s="9">
        <f t="shared" si="0"/>
        <v>3403</v>
      </c>
      <c r="F4" s="9">
        <f t="shared" si="0"/>
        <v>1800</v>
      </c>
      <c r="G4" s="9">
        <f t="shared" si="0"/>
        <v>1247</v>
      </c>
      <c r="H4" s="9">
        <f t="shared" si="0"/>
        <v>1217</v>
      </c>
      <c r="I4" s="9">
        <f t="shared" si="0"/>
        <v>514</v>
      </c>
      <c r="J4" s="9">
        <f t="shared" si="0"/>
        <v>801</v>
      </c>
      <c r="K4" s="9">
        <f t="shared" si="0"/>
        <v>1028</v>
      </c>
      <c r="L4" s="9">
        <f t="shared" si="0"/>
        <v>85</v>
      </c>
      <c r="M4" s="10">
        <f t="shared" si="0"/>
        <v>852</v>
      </c>
      <c r="O4" s="62"/>
    </row>
    <row r="5" spans="1:16" ht="6.95" customHeight="1" thickBot="1" x14ac:dyDescent="0.25">
      <c r="A5" s="11"/>
      <c r="B5" s="12"/>
      <c r="C5" s="12"/>
      <c r="D5" s="12"/>
      <c r="E5" s="12"/>
      <c r="F5" s="12"/>
      <c r="G5" s="12"/>
      <c r="H5" s="12"/>
      <c r="I5" s="12"/>
      <c r="J5" s="12"/>
      <c r="K5" s="12"/>
      <c r="L5" s="12"/>
      <c r="M5" s="12"/>
      <c r="O5" s="62"/>
      <c r="P5" s="31"/>
    </row>
    <row r="6" spans="1:16" ht="15" x14ac:dyDescent="0.25">
      <c r="A6" s="142" t="s">
        <v>98</v>
      </c>
      <c r="B6" s="143"/>
      <c r="C6" s="143"/>
      <c r="D6" s="143"/>
      <c r="E6" s="143"/>
      <c r="F6" s="143"/>
      <c r="G6" s="143"/>
      <c r="H6" s="143"/>
      <c r="I6" s="143"/>
      <c r="J6" s="143"/>
      <c r="K6" s="143"/>
      <c r="L6" s="143"/>
      <c r="M6" s="144"/>
      <c r="O6" s="117"/>
      <c r="P6" s="31"/>
    </row>
    <row r="7" spans="1:16" x14ac:dyDescent="0.2">
      <c r="A7" s="13" t="s">
        <v>99</v>
      </c>
      <c r="B7" s="14">
        <f>+SUM(B8:B12)</f>
        <v>0</v>
      </c>
      <c r="C7" s="14">
        <f t="shared" ref="C7:M7" si="1">+SUM(C8:C12)</f>
        <v>600</v>
      </c>
      <c r="D7" s="14">
        <f t="shared" si="1"/>
        <v>600</v>
      </c>
      <c r="E7" s="14">
        <f t="shared" si="1"/>
        <v>1200</v>
      </c>
      <c r="F7" s="14">
        <f t="shared" si="1"/>
        <v>600</v>
      </c>
      <c r="G7" s="14">
        <f t="shared" si="1"/>
        <v>600</v>
      </c>
      <c r="H7" s="14">
        <f t="shared" si="1"/>
        <v>1200</v>
      </c>
      <c r="I7" s="14">
        <f t="shared" si="1"/>
        <v>1440</v>
      </c>
      <c r="J7" s="14">
        <f t="shared" si="1"/>
        <v>1680</v>
      </c>
      <c r="K7" s="14">
        <f t="shared" si="1"/>
        <v>960</v>
      </c>
      <c r="L7" s="14">
        <f t="shared" si="1"/>
        <v>1920</v>
      </c>
      <c r="M7" s="15">
        <f t="shared" si="1"/>
        <v>2160</v>
      </c>
      <c r="O7" s="114">
        <f>SUM(B7:M7)</f>
        <v>12960</v>
      </c>
      <c r="P7" s="31"/>
    </row>
    <row r="8" spans="1:16" x14ac:dyDescent="0.2">
      <c r="A8" s="16" t="s">
        <v>27</v>
      </c>
      <c r="B8" s="17"/>
      <c r="C8" s="17">
        <f>120*5</f>
        <v>600</v>
      </c>
      <c r="D8" s="17">
        <f>120*5</f>
        <v>600</v>
      </c>
      <c r="E8" s="17">
        <f>120*10</f>
        <v>1200</v>
      </c>
      <c r="F8" s="17">
        <f>120*5</f>
        <v>600</v>
      </c>
      <c r="G8" s="17">
        <f>120*5</f>
        <v>600</v>
      </c>
      <c r="H8" s="17">
        <f>120*10</f>
        <v>1200</v>
      </c>
      <c r="I8" s="17">
        <f>120*12</f>
        <v>1440</v>
      </c>
      <c r="J8" s="17">
        <f>120*14</f>
        <v>1680</v>
      </c>
      <c r="K8" s="17">
        <f>120*8</f>
        <v>960</v>
      </c>
      <c r="L8" s="17">
        <f>120*16</f>
        <v>1920</v>
      </c>
      <c r="M8" s="18">
        <f>120*18</f>
        <v>2160</v>
      </c>
      <c r="O8" s="115">
        <f t="shared" ref="O8:O53" si="2">SUM(B8:M8)</f>
        <v>12960</v>
      </c>
      <c r="P8" s="33"/>
    </row>
    <row r="9" spans="1:16" x14ac:dyDescent="0.2">
      <c r="A9" s="16" t="s">
        <v>28</v>
      </c>
      <c r="B9" s="17"/>
      <c r="C9" s="17"/>
      <c r="D9" s="17"/>
      <c r="E9" s="17"/>
      <c r="F9" s="17"/>
      <c r="G9" s="17"/>
      <c r="H9" s="17"/>
      <c r="I9" s="17"/>
      <c r="J9" s="17"/>
      <c r="K9" s="17"/>
      <c r="L9" s="17"/>
      <c r="M9" s="18"/>
      <c r="O9" s="115">
        <f t="shared" si="2"/>
        <v>0</v>
      </c>
      <c r="P9" s="33"/>
    </row>
    <row r="10" spans="1:16" x14ac:dyDescent="0.2">
      <c r="A10" s="16" t="s">
        <v>30</v>
      </c>
      <c r="B10" s="17"/>
      <c r="C10" s="17"/>
      <c r="D10" s="17"/>
      <c r="E10" s="17"/>
      <c r="F10" s="17"/>
      <c r="G10" s="17"/>
      <c r="H10" s="17"/>
      <c r="I10" s="17"/>
      <c r="J10" s="17"/>
      <c r="K10" s="17"/>
      <c r="L10" s="17"/>
      <c r="M10" s="18"/>
      <c r="O10" s="115">
        <f t="shared" si="2"/>
        <v>0</v>
      </c>
      <c r="P10" s="33"/>
    </row>
    <row r="11" spans="1:16" x14ac:dyDescent="0.2">
      <c r="A11" s="16" t="s">
        <v>31</v>
      </c>
      <c r="B11" s="17"/>
      <c r="C11" s="17"/>
      <c r="D11" s="17"/>
      <c r="E11" s="17"/>
      <c r="F11" s="17"/>
      <c r="G11" s="17"/>
      <c r="H11" s="17"/>
      <c r="I11" s="17"/>
      <c r="J11" s="17"/>
      <c r="K11" s="17"/>
      <c r="L11" s="17"/>
      <c r="M11" s="18"/>
      <c r="O11" s="115">
        <f t="shared" si="2"/>
        <v>0</v>
      </c>
      <c r="P11" s="33"/>
    </row>
    <row r="12" spans="1:16" x14ac:dyDescent="0.2">
      <c r="A12" s="16" t="s">
        <v>100</v>
      </c>
      <c r="B12" s="17"/>
      <c r="C12" s="17"/>
      <c r="D12" s="17"/>
      <c r="E12" s="17"/>
      <c r="F12" s="17"/>
      <c r="G12" s="17"/>
      <c r="H12" s="17"/>
      <c r="I12" s="17"/>
      <c r="J12" s="17"/>
      <c r="K12" s="17"/>
      <c r="L12" s="17"/>
      <c r="M12" s="18"/>
      <c r="O12" s="115">
        <f t="shared" si="2"/>
        <v>0</v>
      </c>
      <c r="P12" s="33"/>
    </row>
    <row r="13" spans="1:16" x14ac:dyDescent="0.2">
      <c r="A13" s="13" t="s">
        <v>101</v>
      </c>
      <c r="B13" s="14">
        <f t="shared" ref="B13:M13" si="3">SUM(B14:B17)</f>
        <v>10000</v>
      </c>
      <c r="C13" s="14">
        <f t="shared" si="3"/>
        <v>0</v>
      </c>
      <c r="D13" s="14">
        <f t="shared" si="3"/>
        <v>0</v>
      </c>
      <c r="E13" s="14">
        <f t="shared" si="3"/>
        <v>0</v>
      </c>
      <c r="F13" s="14">
        <f t="shared" si="3"/>
        <v>0</v>
      </c>
      <c r="G13" s="14">
        <f t="shared" si="3"/>
        <v>0</v>
      </c>
      <c r="H13" s="14">
        <f t="shared" si="3"/>
        <v>0</v>
      </c>
      <c r="I13" s="14">
        <f t="shared" si="3"/>
        <v>0</v>
      </c>
      <c r="J13" s="14">
        <f t="shared" si="3"/>
        <v>0</v>
      </c>
      <c r="K13" s="14">
        <f t="shared" si="3"/>
        <v>0</v>
      </c>
      <c r="L13" s="14">
        <f t="shared" si="3"/>
        <v>0</v>
      </c>
      <c r="M13" s="15">
        <f t="shared" si="3"/>
        <v>0</v>
      </c>
      <c r="O13" s="114">
        <f t="shared" si="2"/>
        <v>10000</v>
      </c>
      <c r="P13" s="33"/>
    </row>
    <row r="14" spans="1:16" x14ac:dyDescent="0.2">
      <c r="A14" s="16" t="s">
        <v>68</v>
      </c>
      <c r="B14" s="17">
        <v>1500</v>
      </c>
      <c r="C14" s="17"/>
      <c r="D14" s="17"/>
      <c r="E14" s="17"/>
      <c r="F14" s="17"/>
      <c r="G14" s="17"/>
      <c r="H14" s="17"/>
      <c r="I14" s="17"/>
      <c r="J14" s="17"/>
      <c r="K14" s="17"/>
      <c r="L14" s="17"/>
      <c r="M14" s="18"/>
      <c r="O14" s="115">
        <f t="shared" si="2"/>
        <v>1500</v>
      </c>
      <c r="P14" s="33"/>
    </row>
    <row r="15" spans="1:16" x14ac:dyDescent="0.2">
      <c r="A15" s="16" t="s">
        <v>69</v>
      </c>
      <c r="B15" s="17">
        <v>8500</v>
      </c>
      <c r="C15" s="17"/>
      <c r="D15" s="17"/>
      <c r="E15" s="17"/>
      <c r="F15" s="17"/>
      <c r="G15" s="17"/>
      <c r="H15" s="17"/>
      <c r="I15" s="17"/>
      <c r="J15" s="17"/>
      <c r="K15" s="17"/>
      <c r="L15" s="17"/>
      <c r="M15" s="18"/>
      <c r="O15" s="115">
        <f t="shared" si="2"/>
        <v>8500</v>
      </c>
      <c r="P15" s="33"/>
    </row>
    <row r="16" spans="1:16" x14ac:dyDescent="0.2">
      <c r="A16" s="16" t="s">
        <v>71</v>
      </c>
      <c r="B16" s="17"/>
      <c r="C16" s="17"/>
      <c r="D16" s="17"/>
      <c r="E16" s="17"/>
      <c r="F16" s="17"/>
      <c r="G16" s="17"/>
      <c r="H16" s="17"/>
      <c r="I16" s="17"/>
      <c r="J16" s="17"/>
      <c r="K16" s="17"/>
      <c r="L16" s="17"/>
      <c r="M16" s="18"/>
      <c r="O16" s="115">
        <f t="shared" si="2"/>
        <v>0</v>
      </c>
      <c r="P16" s="33"/>
    </row>
    <row r="17" spans="1:16" x14ac:dyDescent="0.2">
      <c r="A17" s="16" t="s">
        <v>102</v>
      </c>
      <c r="B17" s="17"/>
      <c r="C17" s="17"/>
      <c r="D17" s="17"/>
      <c r="E17" s="17"/>
      <c r="F17" s="17"/>
      <c r="G17" s="17"/>
      <c r="H17" s="17"/>
      <c r="I17" s="17"/>
      <c r="J17" s="17"/>
      <c r="K17" s="17"/>
      <c r="L17" s="17"/>
      <c r="M17" s="18"/>
      <c r="O17" s="115">
        <f t="shared" si="2"/>
        <v>0</v>
      </c>
      <c r="P17" s="33"/>
    </row>
    <row r="18" spans="1:16" ht="13.5" thickBot="1" x14ac:dyDescent="0.25">
      <c r="A18" s="19" t="s">
        <v>103</v>
      </c>
      <c r="B18" s="20">
        <f t="shared" ref="B18:M18" si="4">B7+B13</f>
        <v>10000</v>
      </c>
      <c r="C18" s="20">
        <f t="shared" si="4"/>
        <v>600</v>
      </c>
      <c r="D18" s="20">
        <f t="shared" si="4"/>
        <v>600</v>
      </c>
      <c r="E18" s="20">
        <f t="shared" si="4"/>
        <v>1200</v>
      </c>
      <c r="F18" s="20">
        <f t="shared" si="4"/>
        <v>600</v>
      </c>
      <c r="G18" s="20">
        <f t="shared" si="4"/>
        <v>600</v>
      </c>
      <c r="H18" s="20">
        <f t="shared" si="4"/>
        <v>1200</v>
      </c>
      <c r="I18" s="20">
        <f t="shared" si="4"/>
        <v>1440</v>
      </c>
      <c r="J18" s="20">
        <f t="shared" si="4"/>
        <v>1680</v>
      </c>
      <c r="K18" s="20">
        <f t="shared" si="4"/>
        <v>960</v>
      </c>
      <c r="L18" s="20">
        <f t="shared" si="4"/>
        <v>1920</v>
      </c>
      <c r="M18" s="21">
        <f t="shared" si="4"/>
        <v>2160</v>
      </c>
      <c r="O18" s="116">
        <f t="shared" si="2"/>
        <v>22960</v>
      </c>
      <c r="P18" s="33"/>
    </row>
    <row r="19" spans="1:16" ht="6.95" customHeight="1" thickBot="1" x14ac:dyDescent="0.25">
      <c r="A19" s="22"/>
      <c r="B19" s="145"/>
      <c r="C19" s="145"/>
      <c r="D19" s="145"/>
      <c r="E19" s="145"/>
      <c r="F19" s="145"/>
      <c r="G19" s="145"/>
      <c r="H19" s="145"/>
      <c r="I19" s="145"/>
      <c r="J19" s="145"/>
      <c r="K19" s="145"/>
      <c r="L19" s="145"/>
      <c r="M19" s="145"/>
      <c r="O19" s="12"/>
      <c r="P19" s="33"/>
    </row>
    <row r="20" spans="1:16" ht="15" x14ac:dyDescent="0.25">
      <c r="A20" s="146" t="s">
        <v>148</v>
      </c>
      <c r="B20" s="147"/>
      <c r="C20" s="147"/>
      <c r="D20" s="147"/>
      <c r="E20" s="147"/>
      <c r="F20" s="147"/>
      <c r="G20" s="147"/>
      <c r="H20" s="147"/>
      <c r="I20" s="147"/>
      <c r="J20" s="147"/>
      <c r="K20" s="147"/>
      <c r="L20" s="147"/>
      <c r="M20" s="148"/>
      <c r="O20" s="117"/>
      <c r="P20" s="33"/>
    </row>
    <row r="21" spans="1:16" x14ac:dyDescent="0.2">
      <c r="A21" s="13" t="s">
        <v>99</v>
      </c>
      <c r="B21" s="14">
        <f>+SUM(B22:B49)</f>
        <v>1543</v>
      </c>
      <c r="C21" s="14">
        <f t="shared" ref="C21:M21" si="5">+SUM(C22:C49)</f>
        <v>1153</v>
      </c>
      <c r="D21" s="14">
        <f t="shared" si="5"/>
        <v>1153</v>
      </c>
      <c r="E21" s="14">
        <f t="shared" si="5"/>
        <v>2203</v>
      </c>
      <c r="F21" s="14">
        <f t="shared" si="5"/>
        <v>1153</v>
      </c>
      <c r="G21" s="14">
        <f t="shared" si="5"/>
        <v>630</v>
      </c>
      <c r="H21" s="14">
        <f t="shared" si="5"/>
        <v>1903</v>
      </c>
      <c r="I21" s="14">
        <f t="shared" si="5"/>
        <v>1153</v>
      </c>
      <c r="J21" s="14">
        <f t="shared" si="5"/>
        <v>1453</v>
      </c>
      <c r="K21" s="14">
        <f t="shared" si="5"/>
        <v>1903</v>
      </c>
      <c r="L21" s="14">
        <f t="shared" si="5"/>
        <v>1153</v>
      </c>
      <c r="M21" s="15">
        <f t="shared" si="5"/>
        <v>1453</v>
      </c>
      <c r="O21" s="114">
        <f t="shared" si="2"/>
        <v>16853</v>
      </c>
      <c r="P21" s="33"/>
    </row>
    <row r="22" spans="1:16" x14ac:dyDescent="0.2">
      <c r="A22" s="16" t="s">
        <v>26</v>
      </c>
      <c r="B22" s="17"/>
      <c r="C22" s="17"/>
      <c r="D22" s="17"/>
      <c r="E22" s="17"/>
      <c r="F22" s="17"/>
      <c r="G22" s="17"/>
      <c r="H22" s="17"/>
      <c r="I22" s="17"/>
      <c r="J22" s="17"/>
      <c r="K22" s="17"/>
      <c r="L22" s="17"/>
      <c r="M22" s="18"/>
      <c r="O22" s="115">
        <f t="shared" si="2"/>
        <v>0</v>
      </c>
      <c r="P22" s="33"/>
    </row>
    <row r="23" spans="1:16" x14ac:dyDescent="0.2">
      <c r="A23" s="16" t="s">
        <v>29</v>
      </c>
      <c r="B23" s="17"/>
      <c r="C23" s="17"/>
      <c r="D23" s="17"/>
      <c r="E23" s="17"/>
      <c r="F23" s="17"/>
      <c r="G23" s="17"/>
      <c r="H23" s="17"/>
      <c r="I23" s="17"/>
      <c r="J23" s="17"/>
      <c r="K23" s="17"/>
      <c r="L23" s="17"/>
      <c r="M23" s="18"/>
      <c r="O23" s="115">
        <f t="shared" si="2"/>
        <v>0</v>
      </c>
      <c r="P23" s="34"/>
    </row>
    <row r="24" spans="1:16" x14ac:dyDescent="0.2">
      <c r="A24" s="16" t="s">
        <v>54</v>
      </c>
      <c r="B24" s="17"/>
      <c r="C24" s="17"/>
      <c r="D24" s="17"/>
      <c r="E24" s="17"/>
      <c r="F24" s="17"/>
      <c r="G24" s="17"/>
      <c r="H24" s="17"/>
      <c r="I24" s="17"/>
      <c r="J24" s="17"/>
      <c r="K24" s="17"/>
      <c r="L24" s="17"/>
      <c r="M24" s="18"/>
      <c r="O24" s="115">
        <f t="shared" si="2"/>
        <v>0</v>
      </c>
      <c r="P24" s="33"/>
    </row>
    <row r="25" spans="1:16" x14ac:dyDescent="0.2">
      <c r="A25" s="16" t="s">
        <v>33</v>
      </c>
      <c r="B25" s="17"/>
      <c r="C25" s="17"/>
      <c r="D25" s="17"/>
      <c r="E25" s="17"/>
      <c r="F25" s="17"/>
      <c r="G25" s="17"/>
      <c r="H25" s="17"/>
      <c r="I25" s="17"/>
      <c r="J25" s="17"/>
      <c r="K25" s="17"/>
      <c r="L25" s="17"/>
      <c r="M25" s="18"/>
      <c r="O25" s="115">
        <f t="shared" si="2"/>
        <v>0</v>
      </c>
      <c r="P25" s="33"/>
    </row>
    <row r="26" spans="1:16" x14ac:dyDescent="0.2">
      <c r="A26" s="16" t="s">
        <v>5</v>
      </c>
      <c r="B26" s="17">
        <v>523</v>
      </c>
      <c r="C26" s="17">
        <v>523</v>
      </c>
      <c r="D26" s="17">
        <v>523</v>
      </c>
      <c r="E26" s="17">
        <v>523</v>
      </c>
      <c r="F26" s="17">
        <v>523</v>
      </c>
      <c r="G26" s="17">
        <v>0</v>
      </c>
      <c r="H26" s="17">
        <v>523</v>
      </c>
      <c r="I26" s="17">
        <v>523</v>
      </c>
      <c r="J26" s="17">
        <v>523</v>
      </c>
      <c r="K26" s="17">
        <v>523</v>
      </c>
      <c r="L26" s="17">
        <v>523</v>
      </c>
      <c r="M26" s="18">
        <v>523</v>
      </c>
      <c r="O26" s="115">
        <f t="shared" si="2"/>
        <v>5753</v>
      </c>
      <c r="P26" s="33"/>
    </row>
    <row r="27" spans="1:16" x14ac:dyDescent="0.2">
      <c r="A27" s="16" t="s">
        <v>1</v>
      </c>
      <c r="B27" s="17">
        <v>300</v>
      </c>
      <c r="C27" s="17"/>
      <c r="D27" s="17"/>
      <c r="E27" s="17"/>
      <c r="F27" s="17"/>
      <c r="G27" s="17"/>
      <c r="H27" s="17"/>
      <c r="I27" s="17"/>
      <c r="J27" s="17"/>
      <c r="K27" s="17"/>
      <c r="L27" s="17"/>
      <c r="M27" s="18"/>
      <c r="O27" s="115">
        <f t="shared" si="2"/>
        <v>300</v>
      </c>
      <c r="P27" s="32"/>
    </row>
    <row r="28" spans="1:16" x14ac:dyDescent="0.2">
      <c r="A28" s="16" t="s">
        <v>36</v>
      </c>
      <c r="B28" s="17">
        <v>90</v>
      </c>
      <c r="C28" s="17">
        <v>90</v>
      </c>
      <c r="D28" s="17">
        <v>90</v>
      </c>
      <c r="E28" s="17">
        <v>90</v>
      </c>
      <c r="F28" s="17">
        <v>90</v>
      </c>
      <c r="G28" s="17">
        <v>90</v>
      </c>
      <c r="H28" s="17">
        <v>90</v>
      </c>
      <c r="I28" s="17">
        <v>90</v>
      </c>
      <c r="J28" s="17">
        <v>90</v>
      </c>
      <c r="K28" s="17">
        <v>90</v>
      </c>
      <c r="L28" s="17">
        <v>90</v>
      </c>
      <c r="M28" s="18">
        <v>90</v>
      </c>
      <c r="O28" s="115">
        <f t="shared" si="2"/>
        <v>1080</v>
      </c>
      <c r="P28" s="34"/>
    </row>
    <row r="29" spans="1:16" x14ac:dyDescent="0.2">
      <c r="A29" s="16" t="s">
        <v>4</v>
      </c>
      <c r="B29" s="17"/>
      <c r="C29" s="17"/>
      <c r="D29" s="17"/>
      <c r="E29" s="17"/>
      <c r="F29" s="17"/>
      <c r="G29" s="17"/>
      <c r="H29" s="17"/>
      <c r="I29" s="17"/>
      <c r="J29" s="17"/>
      <c r="K29" s="17"/>
      <c r="L29" s="17"/>
      <c r="M29" s="18"/>
      <c r="O29" s="115">
        <f t="shared" si="2"/>
        <v>0</v>
      </c>
      <c r="P29" s="33"/>
    </row>
    <row r="30" spans="1:16" x14ac:dyDescent="0.2">
      <c r="A30" s="16" t="s">
        <v>104</v>
      </c>
      <c r="B30" s="17">
        <v>120</v>
      </c>
      <c r="C30" s="17">
        <v>120</v>
      </c>
      <c r="D30" s="17">
        <v>120</v>
      </c>
      <c r="E30" s="17">
        <v>120</v>
      </c>
      <c r="F30" s="17">
        <v>120</v>
      </c>
      <c r="G30" s="17">
        <v>120</v>
      </c>
      <c r="H30" s="17">
        <v>120</v>
      </c>
      <c r="I30" s="17">
        <v>120</v>
      </c>
      <c r="J30" s="17">
        <v>120</v>
      </c>
      <c r="K30" s="17">
        <v>120</v>
      </c>
      <c r="L30" s="17">
        <v>120</v>
      </c>
      <c r="M30" s="18">
        <v>120</v>
      </c>
      <c r="O30" s="115">
        <f t="shared" si="2"/>
        <v>1440</v>
      </c>
      <c r="P30" s="33"/>
    </row>
    <row r="31" spans="1:16" x14ac:dyDescent="0.2">
      <c r="A31" s="16" t="s">
        <v>3</v>
      </c>
      <c r="B31" s="17">
        <f>50*1.2</f>
        <v>60</v>
      </c>
      <c r="C31" s="17">
        <f t="shared" ref="C31:L31" si="6">50*1.2</f>
        <v>60</v>
      </c>
      <c r="D31" s="17">
        <f>50*1.2</f>
        <v>60</v>
      </c>
      <c r="E31" s="17">
        <f>50*1.2+300</f>
        <v>360</v>
      </c>
      <c r="F31" s="17">
        <f t="shared" si="6"/>
        <v>60</v>
      </c>
      <c r="G31" s="17">
        <f t="shared" si="6"/>
        <v>60</v>
      </c>
      <c r="H31" s="17">
        <f>50*1.2+300</f>
        <v>360</v>
      </c>
      <c r="I31" s="17">
        <f t="shared" si="6"/>
        <v>60</v>
      </c>
      <c r="J31" s="17">
        <f>50*1.2+300</f>
        <v>360</v>
      </c>
      <c r="K31" s="17">
        <f t="shared" si="6"/>
        <v>60</v>
      </c>
      <c r="L31" s="17">
        <f t="shared" si="6"/>
        <v>60</v>
      </c>
      <c r="M31" s="18">
        <f>50*1.2+300</f>
        <v>360</v>
      </c>
      <c r="O31" s="115">
        <f t="shared" si="2"/>
        <v>1920</v>
      </c>
      <c r="P31" s="33"/>
    </row>
    <row r="32" spans="1:16" x14ac:dyDescent="0.2">
      <c r="A32" s="16" t="s">
        <v>2</v>
      </c>
      <c r="B32" s="17"/>
      <c r="C32" s="17"/>
      <c r="D32" s="17"/>
      <c r="E32" s="17"/>
      <c r="F32" s="17"/>
      <c r="G32" s="17"/>
      <c r="H32" s="17"/>
      <c r="I32" s="17"/>
      <c r="J32" s="17"/>
      <c r="K32" s="17"/>
      <c r="L32" s="17"/>
      <c r="M32" s="18"/>
      <c r="O32" s="115">
        <f t="shared" si="2"/>
        <v>0</v>
      </c>
      <c r="P32" s="33"/>
    </row>
    <row r="33" spans="1:16" x14ac:dyDescent="0.2">
      <c r="A33" s="16" t="s">
        <v>37</v>
      </c>
      <c r="B33" s="17"/>
      <c r="C33" s="17"/>
      <c r="D33" s="17"/>
      <c r="E33" s="17"/>
      <c r="F33" s="17"/>
      <c r="G33" s="17"/>
      <c r="H33" s="17"/>
      <c r="I33" s="17"/>
      <c r="J33" s="17"/>
      <c r="K33" s="17"/>
      <c r="L33" s="17"/>
      <c r="M33" s="18"/>
      <c r="O33" s="115">
        <f t="shared" si="2"/>
        <v>0</v>
      </c>
      <c r="P33" s="33"/>
    </row>
    <row r="34" spans="1:16" x14ac:dyDescent="0.2">
      <c r="A34" s="16" t="s">
        <v>38</v>
      </c>
      <c r="B34" s="17">
        <v>90</v>
      </c>
      <c r="C34" s="17"/>
      <c r="D34" s="17"/>
      <c r="E34" s="17">
        <v>90</v>
      </c>
      <c r="F34" s="17"/>
      <c r="G34" s="17"/>
      <c r="H34" s="17">
        <v>90</v>
      </c>
      <c r="I34" s="17"/>
      <c r="J34" s="17"/>
      <c r="K34" s="17">
        <v>90</v>
      </c>
      <c r="L34" s="17"/>
      <c r="M34" s="18"/>
      <c r="O34" s="115">
        <f t="shared" si="2"/>
        <v>360</v>
      </c>
    </row>
    <row r="35" spans="1:16" x14ac:dyDescent="0.2">
      <c r="A35" s="16" t="s">
        <v>39</v>
      </c>
      <c r="B35" s="17"/>
      <c r="C35" s="17"/>
      <c r="D35" s="17"/>
      <c r="E35" s="17">
        <v>360</v>
      </c>
      <c r="F35" s="17"/>
      <c r="G35" s="17"/>
      <c r="H35" s="17">
        <v>360</v>
      </c>
      <c r="I35" s="17"/>
      <c r="J35" s="17"/>
      <c r="K35" s="17">
        <v>360</v>
      </c>
      <c r="L35" s="17"/>
      <c r="M35" s="18"/>
      <c r="O35" s="115">
        <f t="shared" si="2"/>
        <v>1080</v>
      </c>
    </row>
    <row r="36" spans="1:16" x14ac:dyDescent="0.2">
      <c r="A36" s="16" t="s">
        <v>121</v>
      </c>
      <c r="B36" s="17">
        <v>240</v>
      </c>
      <c r="C36" s="17">
        <v>240</v>
      </c>
      <c r="D36" s="17">
        <v>240</v>
      </c>
      <c r="E36" s="17">
        <v>240</v>
      </c>
      <c r="F36" s="17">
        <v>240</v>
      </c>
      <c r="G36" s="17">
        <v>240</v>
      </c>
      <c r="H36" s="17">
        <v>240</v>
      </c>
      <c r="I36" s="17">
        <v>240</v>
      </c>
      <c r="J36" s="17">
        <v>240</v>
      </c>
      <c r="K36" s="17">
        <v>240</v>
      </c>
      <c r="L36" s="17">
        <v>240</v>
      </c>
      <c r="M36" s="18">
        <v>240</v>
      </c>
      <c r="O36" s="115">
        <f t="shared" si="2"/>
        <v>2880</v>
      </c>
    </row>
    <row r="37" spans="1:16" x14ac:dyDescent="0.2">
      <c r="A37" s="16" t="s">
        <v>57</v>
      </c>
      <c r="B37" s="17"/>
      <c r="C37" s="17"/>
      <c r="D37" s="17"/>
      <c r="E37" s="17">
        <v>300</v>
      </c>
      <c r="F37" s="17"/>
      <c r="G37" s="17"/>
      <c r="H37" s="17"/>
      <c r="I37" s="17"/>
      <c r="J37" s="17"/>
      <c r="K37" s="17">
        <v>300</v>
      </c>
      <c r="L37" s="17"/>
      <c r="M37" s="18"/>
      <c r="O37" s="115">
        <f t="shared" si="2"/>
        <v>600</v>
      </c>
    </row>
    <row r="38" spans="1:16" x14ac:dyDescent="0.2">
      <c r="A38" s="16" t="s">
        <v>122</v>
      </c>
      <c r="B38" s="17">
        <v>120</v>
      </c>
      <c r="C38" s="17">
        <v>120</v>
      </c>
      <c r="D38" s="17">
        <v>120</v>
      </c>
      <c r="E38" s="17">
        <v>120</v>
      </c>
      <c r="F38" s="17">
        <v>120</v>
      </c>
      <c r="G38" s="17">
        <v>120</v>
      </c>
      <c r="H38" s="17">
        <v>120</v>
      </c>
      <c r="I38" s="17">
        <v>120</v>
      </c>
      <c r="J38" s="17">
        <v>120</v>
      </c>
      <c r="K38" s="17">
        <v>120</v>
      </c>
      <c r="L38" s="17">
        <v>120</v>
      </c>
      <c r="M38" s="18">
        <v>120</v>
      </c>
      <c r="O38" s="115">
        <f t="shared" si="2"/>
        <v>1440</v>
      </c>
    </row>
    <row r="39" spans="1:16" x14ac:dyDescent="0.2">
      <c r="A39" s="16" t="s">
        <v>40</v>
      </c>
      <c r="B39" s="17"/>
      <c r="C39" s="17"/>
      <c r="D39" s="17"/>
      <c r="E39" s="17"/>
      <c r="F39" s="17"/>
      <c r="G39" s="17"/>
      <c r="H39" s="17"/>
      <c r="I39" s="17"/>
      <c r="J39" s="17"/>
      <c r="K39" s="17"/>
      <c r="L39" s="17"/>
      <c r="M39" s="18"/>
      <c r="O39" s="115">
        <f t="shared" si="2"/>
        <v>0</v>
      </c>
    </row>
    <row r="40" spans="1:16" x14ac:dyDescent="0.2">
      <c r="A40" s="23" t="s">
        <v>59</v>
      </c>
      <c r="B40" s="17"/>
      <c r="C40" s="17"/>
      <c r="D40" s="17"/>
      <c r="E40" s="17"/>
      <c r="F40" s="17"/>
      <c r="G40" s="17"/>
      <c r="H40" s="17"/>
      <c r="I40" s="17"/>
      <c r="J40" s="17"/>
      <c r="K40" s="17"/>
      <c r="L40" s="17"/>
      <c r="M40" s="18"/>
      <c r="O40" s="115">
        <f t="shared" si="2"/>
        <v>0</v>
      </c>
    </row>
    <row r="41" spans="1:16" x14ac:dyDescent="0.2">
      <c r="A41" s="16" t="s">
        <v>60</v>
      </c>
      <c r="B41" s="17"/>
      <c r="C41" s="17"/>
      <c r="D41" s="17"/>
      <c r="E41" s="17"/>
      <c r="F41" s="17"/>
      <c r="G41" s="17"/>
      <c r="H41" s="17"/>
      <c r="I41" s="17"/>
      <c r="J41" s="17"/>
      <c r="K41" s="17"/>
      <c r="L41" s="17"/>
      <c r="M41" s="18"/>
      <c r="O41" s="115">
        <f t="shared" si="2"/>
        <v>0</v>
      </c>
    </row>
    <row r="42" spans="1:16" x14ac:dyDescent="0.2">
      <c r="A42" s="16" t="s">
        <v>61</v>
      </c>
      <c r="B42" s="17"/>
      <c r="C42" s="17"/>
      <c r="D42" s="17"/>
      <c r="E42" s="17"/>
      <c r="F42" s="17"/>
      <c r="G42" s="17"/>
      <c r="H42" s="17"/>
      <c r="I42" s="17"/>
      <c r="J42" s="17"/>
      <c r="K42" s="17"/>
      <c r="L42" s="17"/>
      <c r="M42" s="18"/>
      <c r="O42" s="115">
        <f t="shared" si="2"/>
        <v>0</v>
      </c>
    </row>
    <row r="43" spans="1:16" x14ac:dyDescent="0.2">
      <c r="A43" s="16" t="s">
        <v>43</v>
      </c>
      <c r="B43" s="17"/>
      <c r="C43" s="17"/>
      <c r="D43" s="17"/>
      <c r="E43" s="17"/>
      <c r="F43" s="17"/>
      <c r="G43" s="17"/>
      <c r="H43" s="17"/>
      <c r="I43" s="17"/>
      <c r="J43" s="17"/>
      <c r="K43" s="17"/>
      <c r="L43" s="17"/>
      <c r="M43" s="18"/>
      <c r="O43" s="115">
        <f t="shared" si="2"/>
        <v>0</v>
      </c>
    </row>
    <row r="44" spans="1:16" x14ac:dyDescent="0.2">
      <c r="A44" s="16" t="s">
        <v>44</v>
      </c>
      <c r="B44" s="17"/>
      <c r="C44" s="17"/>
      <c r="D44" s="17"/>
      <c r="E44" s="17"/>
      <c r="F44" s="17"/>
      <c r="G44" s="17"/>
      <c r="H44" s="17"/>
      <c r="I44" s="17"/>
      <c r="J44" s="17"/>
      <c r="K44" s="17"/>
      <c r="L44" s="17"/>
      <c r="M44" s="18"/>
      <c r="O44" s="115">
        <f t="shared" si="2"/>
        <v>0</v>
      </c>
    </row>
    <row r="45" spans="1:16" x14ac:dyDescent="0.2">
      <c r="A45" s="16" t="s">
        <v>45</v>
      </c>
      <c r="B45" s="17">
        <v>0</v>
      </c>
      <c r="C45" s="17">
        <v>0</v>
      </c>
      <c r="D45" s="17">
        <v>0</v>
      </c>
      <c r="E45" s="17">
        <v>0</v>
      </c>
      <c r="F45" s="17">
        <v>0</v>
      </c>
      <c r="G45" s="17">
        <v>0</v>
      </c>
      <c r="H45" s="17">
        <v>0</v>
      </c>
      <c r="I45" s="17">
        <v>0</v>
      </c>
      <c r="J45" s="17">
        <v>0</v>
      </c>
      <c r="K45" s="17">
        <v>0</v>
      </c>
      <c r="L45" s="17">
        <v>0</v>
      </c>
      <c r="M45" s="18">
        <v>0</v>
      </c>
      <c r="O45" s="115">
        <f t="shared" si="2"/>
        <v>0</v>
      </c>
    </row>
    <row r="46" spans="1:16" x14ac:dyDescent="0.2">
      <c r="A46" s="16" t="s">
        <v>46</v>
      </c>
      <c r="B46" s="17">
        <v>0</v>
      </c>
      <c r="C46" s="17">
        <v>0</v>
      </c>
      <c r="D46" s="17">
        <v>0</v>
      </c>
      <c r="E46" s="17">
        <v>0</v>
      </c>
      <c r="F46" s="17">
        <v>0</v>
      </c>
      <c r="G46" s="17">
        <v>0</v>
      </c>
      <c r="H46" s="17">
        <v>0</v>
      </c>
      <c r="I46" s="17">
        <v>0</v>
      </c>
      <c r="J46" s="17">
        <v>0</v>
      </c>
      <c r="K46" s="17">
        <v>0</v>
      </c>
      <c r="L46" s="17">
        <v>0</v>
      </c>
      <c r="M46" s="18">
        <v>0</v>
      </c>
      <c r="O46" s="115">
        <f t="shared" si="2"/>
        <v>0</v>
      </c>
    </row>
    <row r="47" spans="1:16" x14ac:dyDescent="0.2">
      <c r="A47" s="24" t="s">
        <v>105</v>
      </c>
      <c r="B47" s="17"/>
      <c r="C47" s="17"/>
      <c r="D47" s="17"/>
      <c r="E47" s="17"/>
      <c r="F47" s="17"/>
      <c r="G47" s="17"/>
      <c r="H47" s="17"/>
      <c r="I47" s="17"/>
      <c r="J47" s="17"/>
      <c r="K47" s="17"/>
      <c r="L47" s="17"/>
      <c r="M47" s="18"/>
      <c r="O47" s="115">
        <f t="shared" si="2"/>
        <v>0</v>
      </c>
    </row>
    <row r="48" spans="1:16" x14ac:dyDescent="0.2">
      <c r="A48" s="24" t="s">
        <v>106</v>
      </c>
      <c r="B48" s="17"/>
      <c r="C48" s="17"/>
      <c r="D48" s="17"/>
      <c r="E48" s="17"/>
      <c r="F48" s="17"/>
      <c r="G48" s="17"/>
      <c r="H48" s="17"/>
      <c r="I48" s="17"/>
      <c r="J48" s="17"/>
      <c r="K48" s="17"/>
      <c r="L48" s="17"/>
      <c r="M48" s="18"/>
      <c r="O48" s="115">
        <f t="shared" si="2"/>
        <v>0</v>
      </c>
    </row>
    <row r="49" spans="1:15" x14ac:dyDescent="0.2">
      <c r="A49" s="24" t="s">
        <v>107</v>
      </c>
      <c r="B49" s="17"/>
      <c r="C49" s="17"/>
      <c r="D49" s="17"/>
      <c r="E49" s="17"/>
      <c r="F49" s="17"/>
      <c r="G49" s="17"/>
      <c r="H49" s="17"/>
      <c r="I49" s="17"/>
      <c r="J49" s="17"/>
      <c r="K49" s="17"/>
      <c r="L49" s="17"/>
      <c r="M49" s="18"/>
      <c r="O49" s="115">
        <f t="shared" si="2"/>
        <v>0</v>
      </c>
    </row>
    <row r="50" spans="1:15" s="25" customFormat="1" x14ac:dyDescent="0.2">
      <c r="A50" s="13" t="s">
        <v>101</v>
      </c>
      <c r="B50" s="14">
        <f t="shared" ref="B50:M50" si="7">SUM(B51:B54)</f>
        <v>3948</v>
      </c>
      <c r="C50" s="14">
        <f t="shared" si="7"/>
        <v>0</v>
      </c>
      <c r="D50" s="14">
        <f t="shared" si="7"/>
        <v>0</v>
      </c>
      <c r="E50" s="14">
        <f t="shared" si="7"/>
        <v>600</v>
      </c>
      <c r="F50" s="14">
        <f t="shared" si="7"/>
        <v>0</v>
      </c>
      <c r="G50" s="14">
        <f t="shared" si="7"/>
        <v>0</v>
      </c>
      <c r="H50" s="14">
        <f t="shared" si="7"/>
        <v>0</v>
      </c>
      <c r="I50" s="14">
        <f t="shared" si="7"/>
        <v>0</v>
      </c>
      <c r="J50" s="14">
        <f t="shared" si="7"/>
        <v>0</v>
      </c>
      <c r="K50" s="14">
        <f t="shared" si="7"/>
        <v>0</v>
      </c>
      <c r="L50" s="14">
        <f t="shared" si="7"/>
        <v>0</v>
      </c>
      <c r="M50" s="15">
        <f t="shared" si="7"/>
        <v>0</v>
      </c>
      <c r="O50" s="114">
        <f t="shared" si="2"/>
        <v>4548</v>
      </c>
    </row>
    <row r="51" spans="1:15" x14ac:dyDescent="0.2">
      <c r="A51" s="16" t="s">
        <v>65</v>
      </c>
      <c r="B51" s="17">
        <f>1740*1.2</f>
        <v>2088</v>
      </c>
      <c r="C51" s="17"/>
      <c r="D51" s="17"/>
      <c r="E51" s="17">
        <f>500*1.2</f>
        <v>600</v>
      </c>
      <c r="F51" s="17"/>
      <c r="G51" s="17"/>
      <c r="H51" s="17"/>
      <c r="I51" s="17"/>
      <c r="J51" s="17"/>
      <c r="K51" s="17"/>
      <c r="L51" s="17"/>
      <c r="M51" s="18"/>
      <c r="O51" s="115">
        <f t="shared" si="2"/>
        <v>2688</v>
      </c>
    </row>
    <row r="52" spans="1:15" x14ac:dyDescent="0.2">
      <c r="A52" s="16" t="s">
        <v>82</v>
      </c>
      <c r="B52" s="17">
        <f>1550*1.2</f>
        <v>1860</v>
      </c>
      <c r="C52" s="17"/>
      <c r="D52" s="17"/>
      <c r="E52" s="17"/>
      <c r="F52" s="17"/>
      <c r="G52" s="17"/>
      <c r="H52" s="17"/>
      <c r="I52" s="17"/>
      <c r="J52" s="17"/>
      <c r="K52" s="17"/>
      <c r="L52" s="17"/>
      <c r="M52" s="18"/>
      <c r="O52" s="115">
        <f t="shared" si="2"/>
        <v>1860</v>
      </c>
    </row>
    <row r="53" spans="1:15" x14ac:dyDescent="0.2">
      <c r="A53" s="16" t="s">
        <v>86</v>
      </c>
      <c r="B53" s="17"/>
      <c r="C53" s="17"/>
      <c r="D53" s="17"/>
      <c r="E53" s="17"/>
      <c r="F53" s="17"/>
      <c r="G53" s="17"/>
      <c r="H53" s="17"/>
      <c r="I53" s="17"/>
      <c r="J53" s="17"/>
      <c r="K53" s="17"/>
      <c r="L53" s="17"/>
      <c r="M53" s="18"/>
      <c r="O53" s="115">
        <f t="shared" si="2"/>
        <v>0</v>
      </c>
    </row>
    <row r="54" spans="1:15" x14ac:dyDescent="0.2">
      <c r="A54" s="16" t="s">
        <v>153</v>
      </c>
      <c r="B54" s="17"/>
      <c r="C54" s="17"/>
      <c r="D54" s="17"/>
      <c r="E54" s="17"/>
      <c r="F54" s="17"/>
      <c r="G54" s="17"/>
      <c r="H54" s="17"/>
      <c r="I54" s="17"/>
      <c r="J54" s="17"/>
      <c r="K54" s="17"/>
      <c r="L54" s="17"/>
      <c r="M54" s="18"/>
      <c r="O54" s="115">
        <f>SUM(B55:M55)</f>
        <v>21401</v>
      </c>
    </row>
    <row r="55" spans="1:15" ht="13.5" customHeight="1" thickBot="1" x14ac:dyDescent="0.25">
      <c r="A55" s="19" t="s">
        <v>149</v>
      </c>
      <c r="B55" s="20">
        <f t="shared" ref="B55:M55" si="8">B21+B50</f>
        <v>5491</v>
      </c>
      <c r="C55" s="20">
        <f t="shared" si="8"/>
        <v>1153</v>
      </c>
      <c r="D55" s="20">
        <f t="shared" si="8"/>
        <v>1153</v>
      </c>
      <c r="E55" s="20">
        <f t="shared" si="8"/>
        <v>2803</v>
      </c>
      <c r="F55" s="20">
        <f t="shared" si="8"/>
        <v>1153</v>
      </c>
      <c r="G55" s="20">
        <f t="shared" si="8"/>
        <v>630</v>
      </c>
      <c r="H55" s="20">
        <f t="shared" si="8"/>
        <v>1903</v>
      </c>
      <c r="I55" s="20">
        <f t="shared" si="8"/>
        <v>1153</v>
      </c>
      <c r="J55" s="20">
        <f t="shared" si="8"/>
        <v>1453</v>
      </c>
      <c r="K55" s="20">
        <f t="shared" si="8"/>
        <v>1903</v>
      </c>
      <c r="L55" s="20">
        <f t="shared" si="8"/>
        <v>1153</v>
      </c>
      <c r="M55" s="21">
        <f t="shared" si="8"/>
        <v>1453</v>
      </c>
      <c r="O55" s="116">
        <f>SUM(B56:M56)</f>
        <v>0</v>
      </c>
    </row>
    <row r="56" spans="1:15" ht="6.95" customHeight="1" thickBot="1" x14ac:dyDescent="0.25">
      <c r="A56" s="22"/>
      <c r="B56" s="26"/>
      <c r="C56" s="26"/>
      <c r="D56" s="26"/>
      <c r="E56" s="26"/>
      <c r="F56" s="26"/>
      <c r="G56" s="26"/>
      <c r="H56" s="26"/>
      <c r="I56" s="26"/>
      <c r="J56" s="26"/>
      <c r="K56" s="26"/>
      <c r="L56" s="26"/>
      <c r="M56" s="26"/>
      <c r="O56" s="62"/>
    </row>
    <row r="57" spans="1:15" s="25" customFormat="1" ht="15" x14ac:dyDescent="0.25">
      <c r="A57" s="146" t="s">
        <v>108</v>
      </c>
      <c r="B57" s="147"/>
      <c r="C57" s="147"/>
      <c r="D57" s="147"/>
      <c r="E57" s="147"/>
      <c r="F57" s="147"/>
      <c r="G57" s="147"/>
      <c r="H57" s="147"/>
      <c r="I57" s="147"/>
      <c r="J57" s="147"/>
      <c r="K57" s="147"/>
      <c r="L57" s="147"/>
      <c r="M57" s="148"/>
      <c r="O57" s="62"/>
    </row>
    <row r="58" spans="1:15" x14ac:dyDescent="0.2">
      <c r="A58" s="27" t="s">
        <v>151</v>
      </c>
      <c r="B58" s="14">
        <f t="shared" ref="B58:M58" si="9">B18-B55</f>
        <v>4509</v>
      </c>
      <c r="C58" s="14">
        <f t="shared" si="9"/>
        <v>-553</v>
      </c>
      <c r="D58" s="14">
        <f t="shared" si="9"/>
        <v>-553</v>
      </c>
      <c r="E58" s="14">
        <f t="shared" si="9"/>
        <v>-1603</v>
      </c>
      <c r="F58" s="14">
        <f t="shared" si="9"/>
        <v>-553</v>
      </c>
      <c r="G58" s="14">
        <f t="shared" si="9"/>
        <v>-30</v>
      </c>
      <c r="H58" s="14">
        <f t="shared" si="9"/>
        <v>-703</v>
      </c>
      <c r="I58" s="14">
        <f t="shared" si="9"/>
        <v>287</v>
      </c>
      <c r="J58" s="14">
        <f t="shared" si="9"/>
        <v>227</v>
      </c>
      <c r="K58" s="14">
        <f t="shared" si="9"/>
        <v>-943</v>
      </c>
      <c r="L58" s="14">
        <f t="shared" si="9"/>
        <v>767</v>
      </c>
      <c r="M58" s="15">
        <f t="shared" si="9"/>
        <v>707</v>
      </c>
      <c r="O58" s="25"/>
    </row>
    <row r="59" spans="1:15" ht="13.5" thickBot="1" x14ac:dyDescent="0.25">
      <c r="A59" s="19" t="s">
        <v>150</v>
      </c>
      <c r="B59" s="20">
        <f t="shared" ref="B59:M59" si="10">B4+B58</f>
        <v>4509</v>
      </c>
      <c r="C59" s="20">
        <f t="shared" si="10"/>
        <v>3956</v>
      </c>
      <c r="D59" s="20">
        <f t="shared" si="10"/>
        <v>3403</v>
      </c>
      <c r="E59" s="20">
        <f t="shared" si="10"/>
        <v>1800</v>
      </c>
      <c r="F59" s="20">
        <f t="shared" si="10"/>
        <v>1247</v>
      </c>
      <c r="G59" s="20">
        <f t="shared" si="10"/>
        <v>1217</v>
      </c>
      <c r="H59" s="20">
        <f t="shared" si="10"/>
        <v>514</v>
      </c>
      <c r="I59" s="20">
        <f t="shared" si="10"/>
        <v>801</v>
      </c>
      <c r="J59" s="20">
        <f t="shared" si="10"/>
        <v>1028</v>
      </c>
      <c r="K59" s="20">
        <f t="shared" si="10"/>
        <v>85</v>
      </c>
      <c r="L59" s="20">
        <f t="shared" si="10"/>
        <v>852</v>
      </c>
      <c r="M59" s="21">
        <f t="shared" si="10"/>
        <v>1559</v>
      </c>
      <c r="O59" s="62"/>
    </row>
    <row r="60" spans="1:15" ht="6.95" customHeight="1" thickBot="1" x14ac:dyDescent="0.25">
      <c r="O60" s="62"/>
    </row>
    <row r="61" spans="1:15" ht="15" x14ac:dyDescent="0.25">
      <c r="A61" s="142" t="s">
        <v>123</v>
      </c>
      <c r="B61" s="143"/>
      <c r="C61" s="143"/>
      <c r="D61" s="143"/>
      <c r="E61" s="143"/>
      <c r="F61" s="143"/>
      <c r="G61" s="143"/>
      <c r="H61" s="143"/>
      <c r="I61" s="143"/>
      <c r="J61" s="143"/>
      <c r="K61" s="143"/>
      <c r="L61" s="143"/>
      <c r="M61" s="144"/>
      <c r="N61" s="12"/>
      <c r="O61" s="117"/>
    </row>
    <row r="62" spans="1:15" x14ac:dyDescent="0.2">
      <c r="A62" s="24" t="s">
        <v>124</v>
      </c>
      <c r="B62" s="17">
        <f t="shared" ref="B62:M62" si="11">SUM(B8:B11)-(SUM(B8:B11)*(100/120))</f>
        <v>0</v>
      </c>
      <c r="C62" s="17">
        <f t="shared" si="11"/>
        <v>100</v>
      </c>
      <c r="D62" s="17">
        <f t="shared" si="11"/>
        <v>100</v>
      </c>
      <c r="E62" s="17">
        <f t="shared" si="11"/>
        <v>200</v>
      </c>
      <c r="F62" s="17">
        <f t="shared" si="11"/>
        <v>100</v>
      </c>
      <c r="G62" s="17">
        <f t="shared" si="11"/>
        <v>100</v>
      </c>
      <c r="H62" s="17">
        <f t="shared" si="11"/>
        <v>200</v>
      </c>
      <c r="I62" s="17">
        <f t="shared" si="11"/>
        <v>240</v>
      </c>
      <c r="J62" s="17">
        <f t="shared" si="11"/>
        <v>280</v>
      </c>
      <c r="K62" s="17">
        <f t="shared" si="11"/>
        <v>160</v>
      </c>
      <c r="L62" s="17">
        <f t="shared" si="11"/>
        <v>320</v>
      </c>
      <c r="M62" s="18">
        <f t="shared" si="11"/>
        <v>360</v>
      </c>
      <c r="N62" s="12"/>
      <c r="O62" s="115">
        <f>SUM(B62:M62)</f>
        <v>2160</v>
      </c>
    </row>
    <row r="63" spans="1:15" x14ac:dyDescent="0.2">
      <c r="A63" s="24" t="s">
        <v>125</v>
      </c>
      <c r="B63" s="17">
        <f t="shared" ref="B63:M63" si="12">(SUM(B22:B39)+SUM(B51:B52))/1.2*0.2</f>
        <v>915.16666666666686</v>
      </c>
      <c r="C63" s="17">
        <f t="shared" si="12"/>
        <v>192.16666666666669</v>
      </c>
      <c r="D63" s="17">
        <f t="shared" si="12"/>
        <v>192.16666666666669</v>
      </c>
      <c r="E63" s="17">
        <f t="shared" si="12"/>
        <v>467.16666666666674</v>
      </c>
      <c r="F63" s="17">
        <f t="shared" si="12"/>
        <v>192.16666666666669</v>
      </c>
      <c r="G63" s="17">
        <f t="shared" si="12"/>
        <v>105</v>
      </c>
      <c r="H63" s="17">
        <f t="shared" si="12"/>
        <v>317.16666666666674</v>
      </c>
      <c r="I63" s="17">
        <f t="shared" si="12"/>
        <v>192.16666666666669</v>
      </c>
      <c r="J63" s="17">
        <f t="shared" si="12"/>
        <v>242.16666666666671</v>
      </c>
      <c r="K63" s="17">
        <f t="shared" si="12"/>
        <v>317.16666666666674</v>
      </c>
      <c r="L63" s="17">
        <f t="shared" si="12"/>
        <v>192.16666666666669</v>
      </c>
      <c r="M63" s="18">
        <f t="shared" si="12"/>
        <v>242.16666666666671</v>
      </c>
      <c r="N63" s="12"/>
      <c r="O63" s="115">
        <f>SUM(B63:M63)</f>
        <v>3566.8333333333339</v>
      </c>
    </row>
    <row r="64" spans="1:15" ht="13.5" thickBot="1" x14ac:dyDescent="0.25">
      <c r="A64" s="28" t="s">
        <v>156</v>
      </c>
      <c r="B64" s="29">
        <f>B62-B63</f>
        <v>-915.16666666666686</v>
      </c>
      <c r="C64" s="29">
        <f t="shared" ref="C64:M64" si="13">C62-C63</f>
        <v>-92.166666666666686</v>
      </c>
      <c r="D64" s="29">
        <f t="shared" si="13"/>
        <v>-92.166666666666686</v>
      </c>
      <c r="E64" s="29">
        <f>E62-E63</f>
        <v>-267.16666666666674</v>
      </c>
      <c r="F64" s="29">
        <f t="shared" si="13"/>
        <v>-92.166666666666686</v>
      </c>
      <c r="G64" s="29">
        <f t="shared" si="13"/>
        <v>-5</v>
      </c>
      <c r="H64" s="29">
        <f t="shared" si="13"/>
        <v>-117.16666666666674</v>
      </c>
      <c r="I64" s="29">
        <f t="shared" si="13"/>
        <v>47.833333333333314</v>
      </c>
      <c r="J64" s="29">
        <f t="shared" si="13"/>
        <v>37.833333333333286</v>
      </c>
      <c r="K64" s="29">
        <f t="shared" si="13"/>
        <v>-157.16666666666674</v>
      </c>
      <c r="L64" s="29">
        <f t="shared" si="13"/>
        <v>127.83333333333331</v>
      </c>
      <c r="M64" s="30">
        <f t="shared" si="13"/>
        <v>117.83333333333329</v>
      </c>
      <c r="O64" s="115">
        <f>SUM(B64:M64)</f>
        <v>-1406.8333333333342</v>
      </c>
    </row>
    <row r="66" spans="1:2" s="62" customFormat="1" x14ac:dyDescent="0.2">
      <c r="A66" s="118" t="s">
        <v>154</v>
      </c>
    </row>
    <row r="67" spans="1:2" s="62" customFormat="1" x14ac:dyDescent="0.2">
      <c r="A67" s="118" t="s">
        <v>155</v>
      </c>
    </row>
    <row r="68" spans="1:2" x14ac:dyDescent="0.2">
      <c r="B68" s="12"/>
    </row>
  </sheetData>
  <mergeCells count="7">
    <mergeCell ref="A1:M1"/>
    <mergeCell ref="A2:O2"/>
    <mergeCell ref="A61:M61"/>
    <mergeCell ref="A6:M6"/>
    <mergeCell ref="B19:M19"/>
    <mergeCell ref="A20:M20"/>
    <mergeCell ref="A57:M57"/>
  </mergeCells>
  <phoneticPr fontId="11" type="noConversion"/>
  <pageMargins left="0.7" right="0.7" top="0.75" bottom="0.75" header="0.3" footer="0.3"/>
  <pageSetup paperSize="9" scale="54" orientation="landscape" r:id="rId1"/>
  <ignoredErrors>
    <ignoredError sqref="E31 H31 J31 E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Par où commencer </vt:lpstr>
      <vt:lpstr>Compte d'exploitation</vt:lpstr>
      <vt:lpstr>Compte exploitation 3 ans</vt:lpstr>
      <vt:lpstr>Plan de financement </vt:lpstr>
      <vt:lpstr>Plan de tréso</vt:lpstr>
      <vt:lpstr>'Compte d''exploitation'!Zone_d_impression</vt:lpstr>
      <vt:lpstr>'Compte exploitation 3 ans'!Zone_d_impression</vt:lpstr>
      <vt:lpstr>'Par où commencer '!Zone_d_impression</vt:lpstr>
      <vt:lpstr>'Plan de financement '!Zone_d_impression</vt:lpstr>
      <vt:lpstr>'Plan de tréso'!Zone_d_impression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2022-01-30T19:21:02Z</cp:lastPrinted>
  <dcterms:created xsi:type="dcterms:W3CDTF">2021-06-07T10:40:47Z</dcterms:created>
  <dcterms:modified xsi:type="dcterms:W3CDTF">2022-02-01T09:18:06Z</dcterms:modified>
</cp:coreProperties>
</file>